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 Earthen Embankment (100m)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J31" i="3" l="1"/>
  <c r="J32" i="3"/>
  <c r="L29" i="3"/>
  <c r="E33" i="3"/>
  <c r="B34" i="3"/>
  <c r="F27" i="3"/>
  <c r="F30" i="3"/>
  <c r="G21" i="3"/>
  <c r="G18" i="3"/>
  <c r="E70" i="3"/>
  <c r="J93" i="3"/>
  <c r="J92" i="3"/>
  <c r="F87" i="3"/>
  <c r="E82" i="3"/>
  <c r="F82" i="3"/>
  <c r="F83" i="3"/>
  <c r="E83" i="3"/>
  <c r="D83" i="3"/>
  <c r="G83" i="3" s="1"/>
  <c r="J83" i="3" s="1"/>
  <c r="D82" i="3"/>
  <c r="F79" i="3"/>
  <c r="F76" i="3"/>
  <c r="D74" i="3"/>
  <c r="D72" i="3"/>
  <c r="E72" i="3"/>
  <c r="F72" i="3"/>
  <c r="F68" i="3"/>
  <c r="F69" i="3"/>
  <c r="F70" i="3"/>
  <c r="F67" i="3"/>
  <c r="E67" i="3"/>
  <c r="G67" i="3" s="1"/>
  <c r="E63" i="3"/>
  <c r="F63" i="3"/>
  <c r="F61" i="3"/>
  <c r="F60" i="3"/>
  <c r="E61" i="3"/>
  <c r="E60" i="3"/>
  <c r="D63" i="3"/>
  <c r="G63" i="3" s="1"/>
  <c r="D61" i="3"/>
  <c r="G61" i="3" s="1"/>
  <c r="D60" i="3"/>
  <c r="F59" i="3"/>
  <c r="E59" i="3"/>
  <c r="D59" i="3"/>
  <c r="G59" i="3" s="1"/>
  <c r="E55" i="3"/>
  <c r="F55" i="3"/>
  <c r="G55" i="3" s="1"/>
  <c r="D56" i="3"/>
  <c r="G56" i="3" s="1"/>
  <c r="J56" i="3" s="1"/>
  <c r="E51" i="3"/>
  <c r="D9" i="3"/>
  <c r="G24" i="3" s="1"/>
  <c r="D8" i="3"/>
  <c r="E68" i="3" s="1"/>
  <c r="G68" i="3" l="1"/>
  <c r="G82" i="3"/>
  <c r="G70" i="3"/>
  <c r="G60" i="3"/>
  <c r="G64" i="3" s="1"/>
  <c r="G65" i="3" s="1"/>
  <c r="G85" i="3"/>
  <c r="J82" i="3"/>
  <c r="E69" i="3"/>
  <c r="G69" i="3" s="1"/>
  <c r="G71" i="3" s="1"/>
  <c r="G72" i="3"/>
  <c r="G73" i="3" l="1"/>
  <c r="G74" i="3" s="1"/>
  <c r="J65" i="3"/>
  <c r="G84" i="3"/>
  <c r="G86" i="3" s="1"/>
  <c r="D54" i="3"/>
  <c r="E52" i="3"/>
  <c r="F52" i="3"/>
  <c r="F51" i="3"/>
  <c r="G51" i="3" s="1"/>
  <c r="G87" i="3" l="1"/>
  <c r="G88" i="3" s="1"/>
  <c r="G52" i="3"/>
  <c r="G53" i="3" s="1"/>
  <c r="G89" i="3" l="1"/>
  <c r="J89" i="3" s="1"/>
  <c r="J88" i="3"/>
  <c r="G54" i="3"/>
  <c r="G75" i="3" l="1"/>
  <c r="G78" i="3"/>
  <c r="G79" i="3"/>
  <c r="J54" i="3"/>
  <c r="G80" i="3" l="1"/>
  <c r="J80" i="3" s="1"/>
  <c r="G76" i="3"/>
  <c r="G77" i="3" s="1"/>
  <c r="J77" i="3" l="1"/>
  <c r="G90" i="3"/>
  <c r="J90" i="3" s="1"/>
  <c r="J91" i="3" l="1"/>
  <c r="J94" i="3" s="1"/>
  <c r="J96" i="3" l="1"/>
  <c r="J95" i="3"/>
</calcChain>
</file>

<file path=xl/sharedStrings.xml><?xml version="1.0" encoding="utf-8"?>
<sst xmlns="http://schemas.openxmlformats.org/spreadsheetml/2006/main" count="122" uniqueCount="66">
  <si>
    <t>Item of work</t>
  </si>
  <si>
    <t>Unit</t>
  </si>
  <si>
    <t>Amount
(Rs.)</t>
  </si>
  <si>
    <t>Number</t>
  </si>
  <si>
    <t>Width       (m)</t>
  </si>
  <si>
    <t>Length          (m)</t>
  </si>
  <si>
    <t>Qty.</t>
  </si>
  <si>
    <t>Total Qty</t>
  </si>
  <si>
    <t>Particulars of typical section</t>
  </si>
  <si>
    <t>Length       (m)</t>
  </si>
  <si>
    <t>S.No</t>
  </si>
  <si>
    <t xml:space="preserve">Width             (m)     </t>
  </si>
  <si>
    <r>
      <rPr>
        <b/>
        <sz val="14"/>
        <color indexed="8"/>
        <rFont val="Times New Roman"/>
        <family val="1"/>
      </rPr>
      <t>S.No</t>
    </r>
    <r>
      <rPr>
        <sz val="14"/>
        <color indexed="8"/>
        <rFont val="Times New Roman"/>
        <family val="1"/>
      </rPr>
      <t>.</t>
    </r>
  </si>
  <si>
    <r>
      <t>Earth work in bulk excavation by mechanical means (hydraulic excavator) over areas (exceeding 30 cm in depth, 1.5 m in width as well as 10 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on plan) including disposal of excavated earth lead upto 50 m and lift upto 1.5 m as directed by Engineer in-charge. All kind of soil:</t>
    </r>
  </si>
  <si>
    <r>
      <t>m</t>
    </r>
    <r>
      <rPr>
        <vertAlign val="superscript"/>
        <sz val="14"/>
        <color theme="1"/>
        <rFont val="Times New Roman"/>
        <family val="1"/>
      </rPr>
      <t>2</t>
    </r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</si>
  <si>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</si>
  <si>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t>C1</t>
  </si>
  <si>
    <t>Top</t>
  </si>
  <si>
    <t>Bottom</t>
  </si>
  <si>
    <t>Earth Work</t>
  </si>
  <si>
    <t>F1</t>
  </si>
  <si>
    <t>F2</t>
  </si>
  <si>
    <t>Rate          (Rs/Unit)</t>
  </si>
  <si>
    <t>Height/ Depth
(m)</t>
  </si>
  <si>
    <t>Height/ Depth (m)</t>
  </si>
  <si>
    <t>Tipping stone-filled wire crates in position incl equipment charges</t>
  </si>
  <si>
    <t>Hand picking stones into wire crates excluding cost of crates and stones.</t>
  </si>
  <si>
    <t>FRONT REVETMENT</t>
  </si>
  <si>
    <t>Bottom Layer</t>
  </si>
  <si>
    <t>Middle Layer</t>
  </si>
  <si>
    <t>Top Layer</t>
  </si>
  <si>
    <t>BACK REVETMENT</t>
  </si>
  <si>
    <t>Top &amp; Bottom</t>
  </si>
  <si>
    <t xml:space="preserve">Dry stone pitching (any thickness) excluding cost of stones.                                                                 </t>
  </si>
  <si>
    <t>a) On Horizontal</t>
  </si>
  <si>
    <t>b) On Slopes</t>
  </si>
  <si>
    <t>Carriage of stones avg. 40 km by mechanical transport (Qty vide no. 7)</t>
  </si>
  <si>
    <t>Carriage of earth avg. 2km by mechanical transport  (Qty vide no. 4)</t>
  </si>
  <si>
    <t>C</t>
  </si>
  <si>
    <t>F3</t>
  </si>
  <si>
    <t>F4</t>
  </si>
  <si>
    <t>Earth Work in rough excavation banking</t>
  </si>
  <si>
    <t xml:space="preserve">Length </t>
  </si>
  <si>
    <t>Crate</t>
  </si>
  <si>
    <t>Tipping</t>
  </si>
  <si>
    <t xml:space="preserve">Tipping  </t>
  </si>
  <si>
    <t>Earth work in rough excavation banking excavates earth in layer not exceeding 20cm in depth, breaking clods, watering; rolling each layer with 1/2 tonne roller or wooden or steel rammers, rud rolling every 3rd and top most layer with lower roller of minimun 8 tonnews and dressing up inembankments for roads, flood banks, marginal banks and guide banks or etc lead upto 50m &amp; lift upto 1.50m. All kinds of soil</t>
  </si>
  <si>
    <t>Add Qty . Vide item no. 2</t>
  </si>
  <si>
    <t>Old pitching</t>
  </si>
  <si>
    <t>Old Qty. vide item no. 1</t>
  </si>
  <si>
    <t>Banking excavated earth in layer not exceeding 20cm in depth, breaking clods, watering, rolling each layer with 1/2 tonne roller, or wooden or sted rammers and rolling over 3rd and top most layer with power roller of minimum 8 tonnes and dressing up in embankment, for roads , flood banks marginal banks and guide banks etc lead upto 50 mt banks and lift upto 1.50 mt. Qty. vide no. 1</t>
  </si>
  <si>
    <t>Qty vide item no. 6</t>
  </si>
  <si>
    <t>Old 15% voids</t>
  </si>
  <si>
    <t>Total Qty.</t>
  </si>
  <si>
    <t>Figure:Typical drawing for Flood protection work by way of Revetment Crates and Earthen Embankment</t>
  </si>
  <si>
    <t>Supply of Stone (Qty vide item 3 );</t>
  </si>
  <si>
    <t>Add (Qty vide item 3 &amp; 6)</t>
  </si>
  <si>
    <t>Add Cost of Crates (Gabion Crates ) of size 6 x 1.5 x 1.5</t>
  </si>
  <si>
    <t>Add Cost of  Gabion wire boxes of size 1.5 x 1.5 x 1.5)</t>
  </si>
  <si>
    <t>Total Cost of 102 mt.</t>
  </si>
  <si>
    <t>Cost of 1 mt.</t>
  </si>
  <si>
    <t>Typical estimate for Flood Protection work by way of Revetment crates &amp; Earthen Embankment (100m)</t>
  </si>
  <si>
    <t>Knitted Crate of Size 6m x 1.5m x 1.5m</t>
  </si>
  <si>
    <t>Top Layer of RBM 0.50 thick</t>
  </si>
  <si>
    <t>Earth Embankment</t>
  </si>
  <si>
    <t>Old 10% compaction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</si>
</sst>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4.25"/>
      <name val="Times New Roman"/>
      <family val="1"/>
    </font>
    <font>
      <b/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4" fillId="5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6" borderId="0" xfId="0" applyFont="1" applyFill="1" applyAlignment="1">
      <alignment wrapText="1"/>
    </xf>
    <xf numFmtId="0" fontId="5" fillId="0" borderId="1" xfId="0" applyFont="1" applyBorder="1" applyAlignment="1">
      <alignment horizontal="left" vertical="top" wrapText="1"/>
    </xf>
    <xf numFmtId="1" fontId="5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" fontId="4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9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2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9" fontId="3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4" fillId="0" borderId="2" xfId="0" applyFont="1" applyBorder="1" applyAlignment="1">
      <alignment horizontal="right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6" borderId="8" xfId="0" applyFont="1" applyFill="1" applyBorder="1" applyAlignment="1">
      <alignment vertical="center" wrapText="1"/>
    </xf>
    <xf numFmtId="2" fontId="5" fillId="0" borderId="6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6" borderId="0" xfId="0" applyFont="1" applyFill="1"/>
    <xf numFmtId="0" fontId="6" fillId="6" borderId="14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5" borderId="16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right" indent="15"/>
    </xf>
    <xf numFmtId="0" fontId="6" fillId="0" borderId="0" xfId="0" applyFont="1" applyAlignment="1">
      <alignment horizontal="left" indent="4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6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3" fillId="0" borderId="1" xfId="0" applyNumberFormat="1" applyFont="1" applyBorder="1"/>
    <xf numFmtId="0" fontId="5" fillId="6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top"/>
    </xf>
    <xf numFmtId="0" fontId="5" fillId="6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9" fontId="4" fillId="0" borderId="1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2" fontId="4" fillId="0" borderId="6" xfId="1" applyNumberFormat="1" applyFont="1" applyBorder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0" fontId="7" fillId="6" borderId="3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4" fillId="0" borderId="14" xfId="0" applyFont="1" applyBorder="1"/>
    <xf numFmtId="0" fontId="8" fillId="0" borderId="8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indent="9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17" fillId="8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416579</xdr:colOff>
      <xdr:row>66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2168748" y="219038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724436</xdr:colOff>
      <xdr:row>27</xdr:row>
      <xdr:rowOff>0</xdr:rowOff>
    </xdr:from>
    <xdr:to>
      <xdr:col>7</xdr:col>
      <xdr:colOff>818345</xdr:colOff>
      <xdr:row>31</xdr:row>
      <xdr:rowOff>147571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55CBCE73-9091-32C7-126C-E318C473EBFE}"/>
            </a:ext>
          </a:extLst>
        </xdr:cNvPr>
        <xdr:cNvCxnSpPr/>
      </xdr:nvCxnSpPr>
      <xdr:spPr>
        <a:xfrm flipH="1">
          <a:off x="8009049" y="7633415"/>
          <a:ext cx="1730599" cy="11000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563451</xdr:colOff>
      <xdr:row>23</xdr:row>
      <xdr:rowOff>212368</xdr:rowOff>
    </xdr:from>
    <xdr:to>
      <xdr:col>8</xdr:col>
      <xdr:colOff>1059828</xdr:colOff>
      <xdr:row>23</xdr:row>
      <xdr:rowOff>212368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E4D62116-BD3E-ED9D-B4CB-14DEC1D6D5AC}"/>
            </a:ext>
          </a:extLst>
        </xdr:cNvPr>
        <xdr:cNvCxnSpPr/>
      </xdr:nvCxnSpPr>
      <xdr:spPr bwMode="auto">
        <a:xfrm flipV="1">
          <a:off x="5513768" y="6933530"/>
          <a:ext cx="5312539" cy="0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228064</xdr:colOff>
      <xdr:row>28</xdr:row>
      <xdr:rowOff>13415</xdr:rowOff>
    </xdr:from>
    <xdr:to>
      <xdr:col>7</xdr:col>
      <xdr:colOff>442711</xdr:colOff>
      <xdr:row>28</xdr:row>
      <xdr:rowOff>26831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C921EC48-D79E-4F9B-9DDB-925D11A651E2}"/>
            </a:ext>
          </a:extLst>
        </xdr:cNvPr>
        <xdr:cNvCxnSpPr/>
      </xdr:nvCxnSpPr>
      <xdr:spPr bwMode="auto">
        <a:xfrm flipV="1">
          <a:off x="5983310" y="7874894"/>
          <a:ext cx="3380704" cy="13416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1193979</xdr:colOff>
      <xdr:row>35</xdr:row>
      <xdr:rowOff>160985</xdr:rowOff>
    </xdr:from>
    <xdr:to>
      <xdr:col>1</xdr:col>
      <xdr:colOff>1636690</xdr:colOff>
      <xdr:row>35</xdr:row>
      <xdr:rowOff>160985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B7D2A286-F465-72A8-120C-EAC2CE546637}"/>
            </a:ext>
          </a:extLst>
        </xdr:cNvPr>
        <xdr:cNvCxnSpPr/>
      </xdr:nvCxnSpPr>
      <xdr:spPr bwMode="auto">
        <a:xfrm>
          <a:off x="1703768" y="9712816"/>
          <a:ext cx="442711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724437</xdr:colOff>
      <xdr:row>21</xdr:row>
      <xdr:rowOff>93908</xdr:rowOff>
    </xdr:from>
    <xdr:to>
      <xdr:col>8</xdr:col>
      <xdr:colOff>1006173</xdr:colOff>
      <xdr:row>21</xdr:row>
      <xdr:rowOff>93908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6CDBA1A9-68F3-4FED-B2AE-E1BB8D2337C0}"/>
            </a:ext>
          </a:extLst>
        </xdr:cNvPr>
        <xdr:cNvCxnSpPr/>
      </xdr:nvCxnSpPr>
      <xdr:spPr bwMode="auto">
        <a:xfrm>
          <a:off x="6479683" y="6358943"/>
          <a:ext cx="4292969" cy="0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295140</xdr:colOff>
      <xdr:row>18</xdr:row>
      <xdr:rowOff>120739</xdr:rowOff>
    </xdr:from>
    <xdr:to>
      <xdr:col>8</xdr:col>
      <xdr:colOff>228063</xdr:colOff>
      <xdr:row>18</xdr:row>
      <xdr:rowOff>120740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3ED494BF-37EE-1C5D-E748-362C85AF16A8}"/>
            </a:ext>
          </a:extLst>
        </xdr:cNvPr>
        <xdr:cNvCxnSpPr/>
      </xdr:nvCxnSpPr>
      <xdr:spPr bwMode="auto">
        <a:xfrm>
          <a:off x="7579753" y="5701584"/>
          <a:ext cx="2414789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241479</xdr:colOff>
      <xdr:row>18</xdr:row>
      <xdr:rowOff>120740</xdr:rowOff>
    </xdr:from>
    <xdr:to>
      <xdr:col>8</xdr:col>
      <xdr:colOff>1086655</xdr:colOff>
      <xdr:row>21</xdr:row>
      <xdr:rowOff>67078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C287D969-5C29-BD28-F600-48086E8DA492}"/>
            </a:ext>
          </a:extLst>
        </xdr:cNvPr>
        <xdr:cNvCxnSpPr/>
      </xdr:nvCxnSpPr>
      <xdr:spPr bwMode="auto">
        <a:xfrm>
          <a:off x="10007958" y="5701585"/>
          <a:ext cx="845176" cy="63052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3219718</xdr:colOff>
      <xdr:row>22</xdr:row>
      <xdr:rowOff>0</xdr:rowOff>
    </xdr:from>
    <xdr:to>
      <xdr:col>1</xdr:col>
      <xdr:colOff>3273380</xdr:colOff>
      <xdr:row>23</xdr:row>
      <xdr:rowOff>174401</xdr:rowOff>
    </xdr:to>
    <xdr:sp macro="" textlink="">
      <xdr:nvSpPr>
        <xdr:cNvPr id="84" name="Arrow: Down 83">
          <a:extLst>
            <a:ext uri="{FF2B5EF4-FFF2-40B4-BE49-F238E27FC236}">
              <a16:creationId xmlns:a16="http://schemas.microsoft.com/office/drawing/2014/main" xmlns="" id="{CB5ED5CF-0617-39C3-4E21-A0641502690A}"/>
            </a:ext>
          </a:extLst>
        </xdr:cNvPr>
        <xdr:cNvSpPr/>
      </xdr:nvSpPr>
      <xdr:spPr>
        <a:xfrm>
          <a:off x="3729507" y="6493099"/>
          <a:ext cx="53662" cy="402464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187822</xdr:colOff>
      <xdr:row>17</xdr:row>
      <xdr:rowOff>40256</xdr:rowOff>
    </xdr:from>
    <xdr:to>
      <xdr:col>8</xdr:col>
      <xdr:colOff>241484</xdr:colOff>
      <xdr:row>18</xdr:row>
      <xdr:rowOff>214657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xmlns="" id="{ABAC541C-7147-420C-8DF1-23FA2A2CB8DF}"/>
            </a:ext>
          </a:extLst>
        </xdr:cNvPr>
        <xdr:cNvSpPr/>
      </xdr:nvSpPr>
      <xdr:spPr>
        <a:xfrm>
          <a:off x="9954301" y="4936911"/>
          <a:ext cx="53662" cy="402464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536620</xdr:colOff>
      <xdr:row>24</xdr:row>
      <xdr:rowOff>67078</xdr:rowOff>
    </xdr:from>
    <xdr:to>
      <xdr:col>8</xdr:col>
      <xdr:colOff>1073239</xdr:colOff>
      <xdr:row>24</xdr:row>
      <xdr:rowOff>67078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F395DE85-AA38-4C1F-A6AE-92D5190553C4}"/>
            </a:ext>
          </a:extLst>
        </xdr:cNvPr>
        <xdr:cNvCxnSpPr/>
      </xdr:nvCxnSpPr>
      <xdr:spPr bwMode="auto">
        <a:xfrm flipV="1">
          <a:off x="5486937" y="7016303"/>
          <a:ext cx="5352781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53661</xdr:colOff>
      <xdr:row>18</xdr:row>
      <xdr:rowOff>40237</xdr:rowOff>
    </xdr:from>
    <xdr:to>
      <xdr:col>12</xdr:col>
      <xdr:colOff>201232</xdr:colOff>
      <xdr:row>41</xdr:row>
      <xdr:rowOff>53661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xmlns="" id="{33B54C13-DB03-A5A3-DEFD-3589BA1EC58E}"/>
            </a:ext>
          </a:extLst>
        </xdr:cNvPr>
        <xdr:cNvGrpSpPr/>
      </xdr:nvGrpSpPr>
      <xdr:grpSpPr>
        <a:xfrm>
          <a:off x="53661" y="5164955"/>
          <a:ext cx="13536233" cy="5433283"/>
          <a:chOff x="13416" y="5621082"/>
          <a:chExt cx="13536233" cy="5433283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3E706922-8819-B647-D266-C1E90B6FA044}"/>
              </a:ext>
            </a:extLst>
          </xdr:cNvPr>
          <xdr:cNvSpPr/>
        </xdr:nvSpPr>
        <xdr:spPr>
          <a:xfrm>
            <a:off x="4390021" y="6935810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79ABCAB6-43FE-3C44-8CFA-47F3BE282007}"/>
              </a:ext>
            </a:extLst>
          </xdr:cNvPr>
          <xdr:cNvSpPr/>
        </xdr:nvSpPr>
        <xdr:spPr>
          <a:xfrm>
            <a:off x="3747515" y="7879311"/>
            <a:ext cx="1095786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xmlns="" id="{D4D73920-42AD-46F9-2FEB-3FE4FA814F70}"/>
              </a:ext>
            </a:extLst>
          </xdr:cNvPr>
          <xdr:cNvSpPr/>
        </xdr:nvSpPr>
        <xdr:spPr>
          <a:xfrm>
            <a:off x="4865897" y="7868103"/>
            <a:ext cx="1096963" cy="90525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xmlns="" id="{6DD1C98B-B9F6-79E5-513D-6D4F25632F88}"/>
              </a:ext>
            </a:extLst>
          </xdr:cNvPr>
          <xdr:cNvSpPr/>
        </xdr:nvSpPr>
        <xdr:spPr>
          <a:xfrm>
            <a:off x="2316330" y="8809398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xmlns="" id="{19B2F2F5-9EB7-D7DF-7235-79E2B7FE0948}"/>
              </a:ext>
            </a:extLst>
          </xdr:cNvPr>
          <xdr:cNvSpPr/>
        </xdr:nvSpPr>
        <xdr:spPr>
          <a:xfrm>
            <a:off x="3434715" y="8811604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20F50F94-5BBB-B243-AEB9-49FFA6C4FD49}"/>
              </a:ext>
            </a:extLst>
          </xdr:cNvPr>
          <xdr:cNvSpPr/>
        </xdr:nvSpPr>
        <xdr:spPr>
          <a:xfrm>
            <a:off x="4566495" y="8786987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xmlns="" id="{BE2E65ED-9272-6648-B3FE-46227C050B0F}"/>
              </a:ext>
            </a:extLst>
          </xdr:cNvPr>
          <xdr:cNvCxnSpPr/>
        </xdr:nvCxnSpPr>
        <xdr:spPr>
          <a:xfrm flipV="1">
            <a:off x="6023559" y="8760317"/>
            <a:ext cx="2012321" cy="13415"/>
          </a:xfrm>
          <a:prstGeom prst="line">
            <a:avLst/>
          </a:prstGeom>
          <a:ln w="28575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xmlns="" id="{3FF3C145-3F6B-4D69-9356-75FB48E2C089}"/>
              </a:ext>
            </a:extLst>
          </xdr:cNvPr>
          <xdr:cNvSpPr/>
        </xdr:nvSpPr>
        <xdr:spPr>
          <a:xfrm>
            <a:off x="1193978" y="8813979"/>
            <a:ext cx="1096963" cy="905256"/>
          </a:xfrm>
          <a:prstGeom prst="rect">
            <a:avLst/>
          </a:prstGeom>
          <a:pattFill prst="diagBrick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xmlns="" id="{390EA6F0-9D3B-4401-ABF2-65DB4530625E}"/>
              </a:ext>
            </a:extLst>
          </xdr:cNvPr>
          <xdr:cNvSpPr/>
        </xdr:nvSpPr>
        <xdr:spPr>
          <a:xfrm>
            <a:off x="2616010" y="7874892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xmlns="" id="{3ACFB8C9-520B-4F24-82A5-E4ACB3AC5E34}"/>
              </a:ext>
            </a:extLst>
          </xdr:cNvPr>
          <xdr:cNvSpPr/>
        </xdr:nvSpPr>
        <xdr:spPr>
          <a:xfrm>
            <a:off x="3259954" y="6935812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xmlns="" id="{A0498C7E-0186-4FE7-857F-6F74DDB13CA0}"/>
              </a:ext>
            </a:extLst>
          </xdr:cNvPr>
          <xdr:cNvSpPr/>
        </xdr:nvSpPr>
        <xdr:spPr>
          <a:xfrm>
            <a:off x="10826307" y="6358957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xmlns="" id="{36B74EB9-87AB-4586-8212-70826640D2C9}"/>
              </a:ext>
            </a:extLst>
          </xdr:cNvPr>
          <xdr:cNvSpPr/>
        </xdr:nvSpPr>
        <xdr:spPr>
          <a:xfrm>
            <a:off x="10356767" y="7298050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xmlns="" id="{E34795C1-5244-4095-8DA3-DD7E269BA4ED}"/>
              </a:ext>
            </a:extLst>
          </xdr:cNvPr>
          <xdr:cNvSpPr/>
        </xdr:nvSpPr>
        <xdr:spPr>
          <a:xfrm>
            <a:off x="11470262" y="7298048"/>
            <a:ext cx="1096963" cy="907676"/>
          </a:xfrm>
          <a:prstGeom prst="rect">
            <a:avLst/>
          </a:prstGeom>
          <a:pattFill prst="shingle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xmlns="" id="{35536393-8AE8-4DBF-AA70-1BC82D1DB317}"/>
              </a:ext>
            </a:extLst>
          </xdr:cNvPr>
          <xdr:cNvCxnSpPr/>
        </xdr:nvCxnSpPr>
        <xdr:spPr>
          <a:xfrm flipV="1">
            <a:off x="9726232" y="7620000"/>
            <a:ext cx="3823417" cy="1341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xmlns="" id="{29E7B451-63C5-FA22-86BF-951C5D85210C}"/>
              </a:ext>
            </a:extLst>
          </xdr:cNvPr>
          <xdr:cNvCxnSpPr/>
        </xdr:nvCxnSpPr>
        <xdr:spPr bwMode="auto">
          <a:xfrm flipH="1">
            <a:off x="13423" y="9726233"/>
            <a:ext cx="737844" cy="1301303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xmlns="" id="{F5ACC29F-0B63-1AA2-60BA-2F0C86FA60BA}"/>
              </a:ext>
            </a:extLst>
          </xdr:cNvPr>
          <xdr:cNvCxnSpPr/>
        </xdr:nvCxnSpPr>
        <xdr:spPr bwMode="auto">
          <a:xfrm flipV="1">
            <a:off x="13416" y="10316514"/>
            <a:ext cx="3045318" cy="737851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xmlns="" id="{3FF90825-4EC7-4BFB-F391-1981D81B3762}"/>
              </a:ext>
            </a:extLst>
          </xdr:cNvPr>
          <xdr:cNvCxnSpPr/>
        </xdr:nvCxnSpPr>
        <xdr:spPr bwMode="auto">
          <a:xfrm flipH="1">
            <a:off x="3031903" y="9055458"/>
            <a:ext cx="885422" cy="1261056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xmlns="" id="{F0DBC1B8-0248-1BB6-368C-F1C3B811D8ED}"/>
              </a:ext>
            </a:extLst>
          </xdr:cNvPr>
          <xdr:cNvCxnSpPr/>
        </xdr:nvCxnSpPr>
        <xdr:spPr bwMode="auto">
          <a:xfrm flipV="1">
            <a:off x="3930739" y="8800564"/>
            <a:ext cx="2025744" cy="254894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xmlns="" id="{C4B7D8FA-D8E4-3D30-8E1A-732A41C9ECC7}"/>
              </a:ext>
            </a:extLst>
          </xdr:cNvPr>
          <xdr:cNvCxnSpPr/>
        </xdr:nvCxnSpPr>
        <xdr:spPr bwMode="auto">
          <a:xfrm flipV="1">
            <a:off x="5486938" y="5701585"/>
            <a:ext cx="2092817" cy="1207394"/>
          </a:xfrm>
          <a:prstGeom prst="line">
            <a:avLst/>
          </a:prstGeom>
          <a:ln w="28575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xmlns="" id="{908F6E45-C0E6-428D-17DE-1A9C7EC43205}"/>
              </a:ext>
            </a:extLst>
          </xdr:cNvPr>
          <xdr:cNvCxnSpPr/>
        </xdr:nvCxnSpPr>
        <xdr:spPr bwMode="auto">
          <a:xfrm flipH="1">
            <a:off x="5674755" y="8813979"/>
            <a:ext cx="281724" cy="872006"/>
          </a:xfrm>
          <a:prstGeom prst="line">
            <a:avLst/>
          </a:prstGeom>
          <a:ln w="28575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xmlns="" id="{7EDD98E9-0CD7-4714-9C5B-9E1E580DE711}"/>
              </a:ext>
            </a:extLst>
          </xdr:cNvPr>
          <xdr:cNvCxnSpPr/>
        </xdr:nvCxnSpPr>
        <xdr:spPr bwMode="auto">
          <a:xfrm flipH="1" flipV="1">
            <a:off x="10061620" y="7660247"/>
            <a:ext cx="292608" cy="563451"/>
          </a:xfrm>
          <a:prstGeom prst="line">
            <a:avLst/>
          </a:prstGeom>
          <a:ln w="28575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xmlns="" id="{4C90B86A-71B3-8C9D-E9FF-CA9EEF222367}"/>
              </a:ext>
            </a:extLst>
          </xdr:cNvPr>
          <xdr:cNvCxnSpPr/>
        </xdr:nvCxnSpPr>
        <xdr:spPr bwMode="auto">
          <a:xfrm flipH="1">
            <a:off x="751268" y="9712817"/>
            <a:ext cx="442711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xmlns="" id="{F36CD01F-5E7F-05AF-C4E1-3969C2E2A661}"/>
              </a:ext>
            </a:extLst>
          </xdr:cNvPr>
          <xdr:cNvCxnSpPr/>
        </xdr:nvCxnSpPr>
        <xdr:spPr bwMode="auto">
          <a:xfrm flipV="1">
            <a:off x="5943064" y="8854228"/>
            <a:ext cx="1998908" cy="0"/>
          </a:xfrm>
          <a:prstGeom prst="straightConnector1">
            <a:avLst/>
          </a:prstGeom>
          <a:ln w="28575">
            <a:solidFill>
              <a:sysClr val="windowText" lastClr="00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xmlns="" id="{AAEBF8D0-0AF5-43F7-A711-784F721B6526}"/>
              </a:ext>
            </a:extLst>
          </xdr:cNvPr>
          <xdr:cNvCxnSpPr/>
        </xdr:nvCxnSpPr>
        <xdr:spPr bwMode="auto">
          <a:xfrm>
            <a:off x="5996726" y="7955389"/>
            <a:ext cx="3259964" cy="0"/>
          </a:xfrm>
          <a:prstGeom prst="straightConnector1">
            <a:avLst/>
          </a:prstGeom>
          <a:ln w="28575">
            <a:solidFill>
              <a:sysClr val="windowText" lastClr="00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xmlns="" id="{8E256786-AF35-472E-9365-CC8F7548E418}"/>
              </a:ext>
            </a:extLst>
          </xdr:cNvPr>
          <xdr:cNvCxnSpPr/>
        </xdr:nvCxnSpPr>
        <xdr:spPr bwMode="auto">
          <a:xfrm>
            <a:off x="6439438" y="6412607"/>
            <a:ext cx="4360034" cy="0"/>
          </a:xfrm>
          <a:prstGeom prst="straightConnector1">
            <a:avLst/>
          </a:prstGeom>
          <a:ln w="28575">
            <a:solidFill>
              <a:sysClr val="windowText" lastClr="00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xmlns="" id="{DE90E735-59BF-48BA-A221-E9D147555099}"/>
              </a:ext>
            </a:extLst>
          </xdr:cNvPr>
          <xdr:cNvCxnSpPr/>
        </xdr:nvCxnSpPr>
        <xdr:spPr bwMode="auto">
          <a:xfrm flipV="1">
            <a:off x="7593169" y="5621082"/>
            <a:ext cx="2361121" cy="9"/>
          </a:xfrm>
          <a:prstGeom prst="straightConnector1">
            <a:avLst/>
          </a:prstGeom>
          <a:ln w="28575">
            <a:solidFill>
              <a:sysClr val="windowText" lastClr="00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xmlns="" id="{851BB790-CD74-4EE5-9770-3E72254ACD5F}"/>
              </a:ext>
            </a:extLst>
          </xdr:cNvPr>
          <xdr:cNvCxnSpPr/>
        </xdr:nvCxnSpPr>
        <xdr:spPr bwMode="auto">
          <a:xfrm>
            <a:off x="5513768" y="7780988"/>
            <a:ext cx="4011232" cy="0"/>
          </a:xfrm>
          <a:prstGeom prst="straightConnector1">
            <a:avLst/>
          </a:prstGeom>
          <a:ln w="28575">
            <a:solidFill>
              <a:sysClr val="windowText" lastClr="00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590281</xdr:colOff>
      <xdr:row>31</xdr:row>
      <xdr:rowOff>228064</xdr:rowOff>
    </xdr:from>
    <xdr:to>
      <xdr:col>1</xdr:col>
      <xdr:colOff>590281</xdr:colOff>
      <xdr:row>35</xdr:row>
      <xdr:rowOff>147570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xmlns="" id="{930FE2C4-B05D-8697-5F99-F97F0B0CF929}"/>
            </a:ext>
          </a:extLst>
        </xdr:cNvPr>
        <xdr:cNvCxnSpPr/>
      </xdr:nvCxnSpPr>
      <xdr:spPr bwMode="auto">
        <a:xfrm flipH="1">
          <a:off x="1100070" y="8813979"/>
          <a:ext cx="0" cy="885422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3005070</xdr:colOff>
      <xdr:row>35</xdr:row>
      <xdr:rowOff>174401</xdr:rowOff>
    </xdr:from>
    <xdr:to>
      <xdr:col>1</xdr:col>
      <xdr:colOff>3031901</xdr:colOff>
      <xdr:row>38</xdr:row>
      <xdr:rowOff>67077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xmlns="" id="{AF1583F4-EC95-F49B-01E8-DB08EAF3EE96}"/>
            </a:ext>
          </a:extLst>
        </xdr:cNvPr>
        <xdr:cNvCxnSpPr/>
      </xdr:nvCxnSpPr>
      <xdr:spPr bwMode="auto">
        <a:xfrm flipH="1">
          <a:off x="3514859" y="9726232"/>
          <a:ext cx="26831" cy="617113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147568</xdr:colOff>
      <xdr:row>42</xdr:row>
      <xdr:rowOff>26831</xdr:rowOff>
    </xdr:from>
    <xdr:to>
      <xdr:col>1</xdr:col>
      <xdr:colOff>2387956</xdr:colOff>
      <xdr:row>42</xdr:row>
      <xdr:rowOff>26831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xmlns="" id="{4F15AECA-A35D-4EF7-37C2-03E0503FCE0F}"/>
            </a:ext>
          </a:extLst>
        </xdr:cNvPr>
        <xdr:cNvCxnSpPr/>
      </xdr:nvCxnSpPr>
      <xdr:spPr bwMode="auto">
        <a:xfrm flipV="1">
          <a:off x="147568" y="10812887"/>
          <a:ext cx="2750177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442711</xdr:colOff>
      <xdr:row>27</xdr:row>
      <xdr:rowOff>13416</xdr:rowOff>
    </xdr:from>
    <xdr:to>
      <xdr:col>11</xdr:col>
      <xdr:colOff>134155</xdr:colOff>
      <xdr:row>29</xdr:row>
      <xdr:rowOff>93908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C0A8015-52B8-4E5F-9E0B-0EFE71D930C1}"/>
            </a:ext>
          </a:extLst>
        </xdr:cNvPr>
        <xdr:cNvCxnSpPr/>
      </xdr:nvCxnSpPr>
      <xdr:spPr bwMode="auto">
        <a:xfrm flipV="1">
          <a:off x="12623979" y="7646831"/>
          <a:ext cx="295141" cy="550035"/>
        </a:xfrm>
        <a:prstGeom prst="line">
          <a:avLst/>
        </a:prstGeom>
        <a:ln w="28575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402464</xdr:colOff>
      <xdr:row>31</xdr:row>
      <xdr:rowOff>0</xdr:rowOff>
    </xdr:from>
    <xdr:to>
      <xdr:col>11</xdr:col>
      <xdr:colOff>93908</xdr:colOff>
      <xdr:row>31</xdr:row>
      <xdr:rowOff>26831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xmlns="" id="{603BAD4E-2347-B729-11F0-CDAAC0127BD7}"/>
            </a:ext>
          </a:extLst>
        </xdr:cNvPr>
        <xdr:cNvCxnSpPr/>
      </xdr:nvCxnSpPr>
      <xdr:spPr bwMode="auto">
        <a:xfrm>
          <a:off x="10168943" y="8585915"/>
          <a:ext cx="2709930" cy="26831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160986</xdr:colOff>
      <xdr:row>26</xdr:row>
      <xdr:rowOff>214647</xdr:rowOff>
    </xdr:from>
    <xdr:to>
      <xdr:col>11</xdr:col>
      <xdr:colOff>187817</xdr:colOff>
      <xdr:row>29</xdr:row>
      <xdr:rowOff>93908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xmlns="" id="{3F8CC883-9AD9-3344-0AEC-56047791E788}"/>
            </a:ext>
          </a:extLst>
        </xdr:cNvPr>
        <xdr:cNvCxnSpPr/>
      </xdr:nvCxnSpPr>
      <xdr:spPr bwMode="auto">
        <a:xfrm flipH="1">
          <a:off x="12945951" y="7619999"/>
          <a:ext cx="26831" cy="576867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576867</xdr:colOff>
      <xdr:row>29</xdr:row>
      <xdr:rowOff>187815</xdr:rowOff>
    </xdr:from>
    <xdr:to>
      <xdr:col>10</xdr:col>
      <xdr:colOff>442711</xdr:colOff>
      <xdr:row>29</xdr:row>
      <xdr:rowOff>187816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xmlns="" id="{A9BC325F-A2CF-4608-A626-BCA80B0AABE9}"/>
            </a:ext>
          </a:extLst>
        </xdr:cNvPr>
        <xdr:cNvCxnSpPr/>
      </xdr:nvCxnSpPr>
      <xdr:spPr bwMode="auto">
        <a:xfrm>
          <a:off x="10343346" y="8290773"/>
          <a:ext cx="2280633" cy="1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2428206</xdr:colOff>
      <xdr:row>37</xdr:row>
      <xdr:rowOff>80496</xdr:rowOff>
    </xdr:from>
    <xdr:to>
      <xdr:col>1</xdr:col>
      <xdr:colOff>3112397</xdr:colOff>
      <xdr:row>40</xdr:row>
      <xdr:rowOff>134158</xdr:rowOff>
    </xdr:to>
    <xdr:cxnSp macro="">
      <xdr:nvCxnSpPr>
        <xdr:cNvPr id="18" name="Straight Arrow Connector 17"/>
        <xdr:cNvCxnSpPr/>
      </xdr:nvCxnSpPr>
      <xdr:spPr bwMode="auto">
        <a:xfrm flipH="1" flipV="1">
          <a:off x="2937995" y="9659158"/>
          <a:ext cx="684191" cy="778099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120739</xdr:colOff>
      <xdr:row>18</xdr:row>
      <xdr:rowOff>93909</xdr:rowOff>
    </xdr:from>
    <xdr:to>
      <xdr:col>2</xdr:col>
      <xdr:colOff>550035</xdr:colOff>
      <xdr:row>23</xdr:row>
      <xdr:rowOff>147568</xdr:rowOff>
    </xdr:to>
    <xdr:cxnSp macro="">
      <xdr:nvCxnSpPr>
        <xdr:cNvPr id="35" name="Straight Arrow Connector 34"/>
        <xdr:cNvCxnSpPr/>
      </xdr:nvCxnSpPr>
      <xdr:spPr bwMode="auto">
        <a:xfrm>
          <a:off x="5071056" y="5674754"/>
          <a:ext cx="429296" cy="1193976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590282</xdr:colOff>
      <xdr:row>18</xdr:row>
      <xdr:rowOff>53663</xdr:rowOff>
    </xdr:from>
    <xdr:to>
      <xdr:col>5</xdr:col>
      <xdr:colOff>268310</xdr:colOff>
      <xdr:row>23</xdr:row>
      <xdr:rowOff>80494</xdr:rowOff>
    </xdr:to>
    <xdr:cxnSp macro="">
      <xdr:nvCxnSpPr>
        <xdr:cNvPr id="22" name="Straight Arrow Connector 21"/>
        <xdr:cNvCxnSpPr/>
      </xdr:nvCxnSpPr>
      <xdr:spPr bwMode="auto">
        <a:xfrm flipV="1">
          <a:off x="5540599" y="5178381"/>
          <a:ext cx="2012324" cy="1167148"/>
        </a:xfrm>
        <a:prstGeom prst="straightConnector1">
          <a:avLst/>
        </a:prstGeom>
        <a:ln w="28575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ln w="285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tabSelected="1" topLeftCell="A76" zoomScale="71" zoomScaleNormal="71" workbookViewId="0">
      <selection activeCell="J94" sqref="J94"/>
    </sheetView>
  </sheetViews>
  <sheetFormatPr defaultRowHeight="18.75" x14ac:dyDescent="0.3"/>
  <cols>
    <col min="1" max="1" width="7.5703125" style="12" customWidth="1"/>
    <col min="2" max="2" width="66.5703125" style="4" customWidth="1"/>
    <col min="3" max="3" width="12" style="4" bestFit="1" customWidth="1"/>
    <col min="4" max="4" width="11.85546875" style="4" customWidth="1"/>
    <col min="5" max="5" width="11" style="4" customWidth="1"/>
    <col min="6" max="6" width="13.85546875" style="12" customWidth="1"/>
    <col min="7" max="7" width="10.7109375" style="4" bestFit="1" customWidth="1"/>
    <col min="8" max="8" width="12.7109375" style="4" customWidth="1"/>
    <col min="9" max="9" width="20.85546875" style="4" customWidth="1"/>
    <col min="10" max="10" width="15.28515625" style="4" bestFit="1" customWidth="1"/>
    <col min="11" max="13" width="9.140625" style="4"/>
    <col min="14" max="14" width="8.5703125" style="4" customWidth="1"/>
    <col min="15" max="15" width="9.140625" style="4" hidden="1" customWidth="1"/>
    <col min="16" max="16384" width="9.140625" style="4"/>
  </cols>
  <sheetData>
    <row r="1" spans="1:15" ht="41.25" customHeight="1" thickBot="1" x14ac:dyDescent="0.35">
      <c r="A1" s="149" t="s">
        <v>61</v>
      </c>
      <c r="B1" s="149"/>
      <c r="C1" s="149"/>
      <c r="D1" s="149"/>
      <c r="E1" s="149"/>
      <c r="F1" s="149"/>
      <c r="G1" s="149"/>
      <c r="H1" s="149"/>
      <c r="I1" s="149"/>
      <c r="J1" s="149"/>
      <c r="K1" s="2"/>
      <c r="L1" s="2"/>
      <c r="M1" s="2"/>
      <c r="N1" s="2"/>
      <c r="O1" s="3"/>
    </row>
    <row r="2" spans="1:15" ht="61.5" thickBot="1" x14ac:dyDescent="0.35">
      <c r="A2" s="78" t="s">
        <v>10</v>
      </c>
      <c r="B2" s="77" t="s">
        <v>8</v>
      </c>
      <c r="C2" s="78" t="s">
        <v>9</v>
      </c>
      <c r="D2" s="137" t="s">
        <v>11</v>
      </c>
      <c r="E2" s="138"/>
      <c r="F2" s="76" t="s">
        <v>24</v>
      </c>
    </row>
    <row r="3" spans="1:15" ht="19.5" thickBot="1" x14ac:dyDescent="0.35">
      <c r="A3" s="141">
        <v>1</v>
      </c>
      <c r="B3" s="71" t="s">
        <v>19</v>
      </c>
      <c r="C3" s="113"/>
      <c r="D3" s="69" t="s">
        <v>17</v>
      </c>
      <c r="E3" s="67" t="s">
        <v>18</v>
      </c>
      <c r="F3" s="62"/>
      <c r="H3" s="6"/>
      <c r="I3" s="6"/>
      <c r="J3" s="6"/>
      <c r="K3" s="6"/>
      <c r="L3" s="6"/>
      <c r="M3" s="6"/>
      <c r="N3" s="2"/>
      <c r="O3" s="2"/>
    </row>
    <row r="4" spans="1:15" ht="20.25" customHeight="1" thickBot="1" x14ac:dyDescent="0.35">
      <c r="A4" s="141"/>
      <c r="B4" s="66" t="s">
        <v>38</v>
      </c>
      <c r="C4" s="114"/>
      <c r="D4" s="52">
        <v>1.5</v>
      </c>
      <c r="E4" s="53">
        <v>1</v>
      </c>
      <c r="F4" s="52">
        <v>3</v>
      </c>
    </row>
    <row r="5" spans="1:15" ht="19.5" thickBot="1" x14ac:dyDescent="0.35">
      <c r="A5" s="141"/>
      <c r="B5" s="66" t="s">
        <v>16</v>
      </c>
      <c r="C5" s="115"/>
      <c r="D5" s="52">
        <v>3.5</v>
      </c>
      <c r="E5" s="68">
        <v>3</v>
      </c>
      <c r="F5" s="52">
        <v>1</v>
      </c>
    </row>
    <row r="6" spans="1:15" ht="19.5" thickBot="1" x14ac:dyDescent="0.35">
      <c r="A6" s="141">
        <v>2</v>
      </c>
      <c r="B6" s="121" t="s">
        <v>41</v>
      </c>
      <c r="C6" s="115"/>
      <c r="D6" s="5" t="s">
        <v>17</v>
      </c>
      <c r="E6" s="67" t="s">
        <v>18</v>
      </c>
      <c r="F6" s="51"/>
      <c r="I6" s="28"/>
    </row>
    <row r="7" spans="1:15" ht="19.5" thickBot="1" x14ac:dyDescent="0.35">
      <c r="A7" s="141"/>
      <c r="B7" s="122" t="s">
        <v>20</v>
      </c>
      <c r="C7" s="114"/>
      <c r="D7" s="52">
        <v>5</v>
      </c>
      <c r="E7" s="53">
        <v>7.5</v>
      </c>
      <c r="F7" s="52">
        <v>0.5</v>
      </c>
    </row>
    <row r="8" spans="1:15" ht="19.5" thickBot="1" x14ac:dyDescent="0.35">
      <c r="A8" s="141"/>
      <c r="B8" s="70" t="s">
        <v>21</v>
      </c>
      <c r="C8" s="116"/>
      <c r="D8" s="97">
        <f>E7</f>
        <v>7.5</v>
      </c>
      <c r="E8" s="65">
        <v>9.5</v>
      </c>
      <c r="F8" s="54">
        <v>1</v>
      </c>
      <c r="H8" s="6"/>
      <c r="I8" s="6"/>
      <c r="J8" s="6"/>
      <c r="K8" s="6"/>
      <c r="L8" s="6"/>
      <c r="M8" s="6"/>
      <c r="N8" s="2"/>
      <c r="O8" s="2"/>
    </row>
    <row r="9" spans="1:15" ht="19.5" thickBot="1" x14ac:dyDescent="0.35">
      <c r="A9" s="141"/>
      <c r="B9" s="70" t="s">
        <v>39</v>
      </c>
      <c r="C9" s="116"/>
      <c r="D9" s="98">
        <f>E8</f>
        <v>9.5</v>
      </c>
      <c r="E9" s="65">
        <v>7.5</v>
      </c>
      <c r="F9" s="54">
        <v>1.5</v>
      </c>
      <c r="H9" s="6"/>
      <c r="I9" s="6"/>
      <c r="J9" s="6"/>
      <c r="K9" s="6"/>
      <c r="L9" s="6"/>
      <c r="M9" s="6"/>
      <c r="N9" s="2"/>
      <c r="O9" s="2"/>
    </row>
    <row r="10" spans="1:15" ht="19.5" thickBot="1" x14ac:dyDescent="0.35">
      <c r="A10" s="141"/>
      <c r="B10" s="70" t="s">
        <v>40</v>
      </c>
      <c r="C10" s="116"/>
      <c r="D10" s="98">
        <v>7</v>
      </c>
      <c r="E10" s="65">
        <v>4</v>
      </c>
      <c r="F10" s="54">
        <v>1.5</v>
      </c>
      <c r="H10" s="6"/>
      <c r="I10" s="6"/>
      <c r="J10" s="6"/>
      <c r="K10" s="6"/>
      <c r="L10" s="6"/>
      <c r="M10" s="6"/>
      <c r="N10" s="2"/>
      <c r="O10" s="2"/>
    </row>
    <row r="11" spans="1:15" ht="19.5" thickBot="1" x14ac:dyDescent="0.35">
      <c r="A11" s="141"/>
      <c r="B11" s="70" t="s">
        <v>44</v>
      </c>
      <c r="C11" s="119"/>
      <c r="D11" s="98">
        <v>1</v>
      </c>
      <c r="E11" s="54">
        <v>2</v>
      </c>
      <c r="F11" s="54">
        <v>3.5</v>
      </c>
      <c r="H11" s="6"/>
      <c r="I11" s="6"/>
      <c r="J11" s="6"/>
      <c r="K11" s="6"/>
      <c r="L11" s="6"/>
      <c r="M11" s="6"/>
      <c r="N11" s="2"/>
      <c r="O11" s="2"/>
    </row>
    <row r="12" spans="1:15" ht="19.5" thickBot="1" x14ac:dyDescent="0.35">
      <c r="A12" s="35">
        <v>3</v>
      </c>
      <c r="B12" s="117" t="s">
        <v>42</v>
      </c>
      <c r="C12" s="120">
        <v>102</v>
      </c>
      <c r="D12" s="118"/>
      <c r="E12" s="109"/>
      <c r="F12" s="110"/>
      <c r="H12" s="6"/>
      <c r="I12" s="6"/>
      <c r="J12" s="6"/>
      <c r="K12" s="6"/>
      <c r="L12" s="6"/>
      <c r="M12" s="6"/>
      <c r="N12" s="2"/>
      <c r="O12" s="2"/>
    </row>
    <row r="13" spans="1:15" ht="19.5" thickBot="1" x14ac:dyDescent="0.35">
      <c r="A13" s="35">
        <v>4</v>
      </c>
      <c r="B13" s="100" t="s">
        <v>43</v>
      </c>
      <c r="C13" s="101">
        <v>6</v>
      </c>
      <c r="D13" s="139">
        <v>1.5</v>
      </c>
      <c r="E13" s="140"/>
      <c r="F13" s="101">
        <v>1.5</v>
      </c>
      <c r="H13" s="6"/>
      <c r="I13" s="6"/>
      <c r="J13" s="6"/>
      <c r="K13" s="6"/>
      <c r="L13" s="6"/>
      <c r="M13" s="6"/>
      <c r="N13" s="2"/>
      <c r="O13" s="2"/>
    </row>
    <row r="14" spans="1:15" ht="19.5" thickBot="1" x14ac:dyDescent="0.35">
      <c r="A14" s="49">
        <v>5</v>
      </c>
      <c r="B14" s="111" t="s">
        <v>48</v>
      </c>
      <c r="C14" s="112">
        <v>3.4</v>
      </c>
      <c r="D14" s="139">
        <v>1.5</v>
      </c>
      <c r="E14" s="140"/>
      <c r="F14" s="54">
        <v>0.15</v>
      </c>
      <c r="G14" s="61"/>
      <c r="H14" s="6"/>
      <c r="I14" s="6"/>
      <c r="J14" s="6"/>
      <c r="K14" s="6"/>
      <c r="L14" s="6"/>
      <c r="M14" s="6"/>
      <c r="N14" s="2"/>
      <c r="O14" s="2"/>
    </row>
    <row r="15" spans="1:15" ht="18" customHeight="1" x14ac:dyDescent="0.3">
      <c r="A15" s="9"/>
      <c r="B15" s="8"/>
      <c r="C15" s="8"/>
      <c r="D15" s="8"/>
      <c r="E15" s="8"/>
      <c r="F15" s="6"/>
      <c r="G15" s="6"/>
      <c r="H15" s="6"/>
      <c r="I15" s="6"/>
      <c r="J15" s="6"/>
      <c r="K15" s="6"/>
      <c r="L15" s="6"/>
      <c r="M15" s="6"/>
      <c r="N15" s="2"/>
      <c r="O15" s="2"/>
    </row>
    <row r="16" spans="1:15" ht="18" customHeight="1" x14ac:dyDescent="0.3">
      <c r="A16" s="9"/>
      <c r="B16" s="8"/>
      <c r="C16" s="8"/>
      <c r="D16" s="8"/>
      <c r="E16" s="8"/>
      <c r="F16" s="6"/>
      <c r="G16" s="6"/>
      <c r="H16" s="6"/>
      <c r="I16" s="6"/>
      <c r="J16" s="6"/>
      <c r="K16" s="6"/>
      <c r="L16" s="6"/>
      <c r="M16" s="6"/>
      <c r="N16" s="2"/>
      <c r="O16" s="2"/>
    </row>
    <row r="17" spans="1:15" ht="18" customHeight="1" x14ac:dyDescent="0.3">
      <c r="A17" s="9"/>
      <c r="B17" s="8"/>
      <c r="F17" s="6"/>
      <c r="G17" s="130" t="s">
        <v>63</v>
      </c>
      <c r="H17" s="130"/>
      <c r="I17" s="130"/>
      <c r="J17" s="6"/>
      <c r="K17" s="6"/>
      <c r="L17" s="6"/>
      <c r="M17" s="6"/>
      <c r="N17" s="2"/>
      <c r="O17" s="2"/>
    </row>
    <row r="18" spans="1:15" ht="18" customHeight="1" x14ac:dyDescent="0.3">
      <c r="A18" s="9"/>
      <c r="B18" s="8"/>
      <c r="C18" s="136" t="s">
        <v>64</v>
      </c>
      <c r="D18" s="136"/>
      <c r="E18" s="136"/>
      <c r="F18" s="6"/>
      <c r="G18" s="11">
        <f>D7</f>
        <v>5</v>
      </c>
      <c r="H18" s="6"/>
      <c r="I18" s="6"/>
      <c r="J18" s="6"/>
      <c r="K18" s="6"/>
      <c r="L18" s="6"/>
      <c r="M18" s="6"/>
      <c r="N18" s="2"/>
      <c r="O18" s="2"/>
    </row>
    <row r="19" spans="1:15" ht="18" customHeight="1" x14ac:dyDescent="0.3">
      <c r="A19" s="9"/>
      <c r="B19" s="8"/>
      <c r="C19" s="8"/>
      <c r="D19" s="8"/>
      <c r="E19" s="8"/>
      <c r="F19" s="6"/>
      <c r="G19" s="6"/>
      <c r="H19" s="6"/>
      <c r="I19" s="6"/>
      <c r="J19" s="6"/>
      <c r="K19" s="6"/>
      <c r="L19" s="6"/>
      <c r="M19" s="6"/>
      <c r="N19" s="2"/>
      <c r="O19" s="2"/>
    </row>
    <row r="20" spans="1:15" ht="18" customHeight="1" x14ac:dyDescent="0.3">
      <c r="A20" s="9"/>
      <c r="B20" s="8"/>
      <c r="C20" s="8"/>
      <c r="D20" s="8"/>
      <c r="E20" s="8"/>
      <c r="F20" s="6"/>
      <c r="G20" s="150" t="s">
        <v>20</v>
      </c>
      <c r="H20" s="6"/>
      <c r="I20" s="6"/>
      <c r="J20" s="6"/>
      <c r="K20" s="6"/>
      <c r="L20" s="6"/>
      <c r="M20" s="6"/>
      <c r="N20" s="2"/>
      <c r="O20" s="2"/>
    </row>
    <row r="21" spans="1:15" ht="18" customHeight="1" x14ac:dyDescent="0.3">
      <c r="A21" s="9"/>
      <c r="B21" s="8"/>
      <c r="C21" s="8"/>
      <c r="D21" s="125">
        <f>C14</f>
        <v>3.4</v>
      </c>
      <c r="E21" s="8"/>
      <c r="F21" s="6"/>
      <c r="G21" s="11">
        <f>E7</f>
        <v>7.5</v>
      </c>
      <c r="H21" s="6"/>
      <c r="I21" s="6"/>
      <c r="J21" s="6"/>
      <c r="K21" s="6"/>
      <c r="L21" s="6"/>
      <c r="M21" s="6"/>
      <c r="N21" s="2"/>
      <c r="O21" s="2"/>
    </row>
    <row r="22" spans="1:15" ht="18" customHeight="1" x14ac:dyDescent="0.3">
      <c r="A22" s="9"/>
      <c r="B22" s="7" t="s">
        <v>62</v>
      </c>
      <c r="C22" s="8"/>
      <c r="D22" s="8"/>
      <c r="E22" s="8"/>
      <c r="F22" s="6"/>
      <c r="G22" s="6"/>
      <c r="H22" s="6"/>
      <c r="I22" s="6"/>
      <c r="J22" s="6"/>
      <c r="K22" s="6"/>
      <c r="L22" s="6"/>
      <c r="M22" s="6"/>
      <c r="N22" s="2"/>
      <c r="O22" s="2"/>
    </row>
    <row r="23" spans="1:15" ht="18" customHeight="1" x14ac:dyDescent="0.3">
      <c r="A23" s="9"/>
      <c r="B23" s="8"/>
      <c r="C23" s="8"/>
      <c r="D23" s="8"/>
      <c r="E23" s="8"/>
      <c r="F23" s="6"/>
      <c r="G23" s="150" t="s">
        <v>21</v>
      </c>
      <c r="H23" s="6"/>
      <c r="I23" s="6"/>
      <c r="J23" s="6"/>
      <c r="K23" s="6"/>
      <c r="L23" s="6"/>
      <c r="M23" s="6"/>
      <c r="N23" s="2"/>
      <c r="O23" s="2"/>
    </row>
    <row r="24" spans="1:15" ht="18" customHeight="1" x14ac:dyDescent="0.3">
      <c r="A24" s="9"/>
      <c r="B24" s="8"/>
      <c r="C24" s="8"/>
      <c r="D24" s="8"/>
      <c r="E24" s="8"/>
      <c r="F24" s="6"/>
      <c r="G24" s="11">
        <f>D9</f>
        <v>9.5</v>
      </c>
      <c r="H24" s="6"/>
      <c r="I24" s="6"/>
      <c r="J24" s="6"/>
      <c r="K24" s="6"/>
      <c r="L24" s="6"/>
      <c r="M24" s="6"/>
      <c r="N24" s="2"/>
      <c r="O24" s="2"/>
    </row>
    <row r="25" spans="1:15" ht="18" customHeight="1" x14ac:dyDescent="0.3">
      <c r="A25" s="9"/>
      <c r="B25" s="8"/>
      <c r="C25" s="8"/>
      <c r="D25" s="8"/>
      <c r="E25" s="8"/>
      <c r="F25" s="6"/>
      <c r="G25" s="6"/>
      <c r="H25" s="6"/>
      <c r="I25" s="6"/>
      <c r="J25" s="6"/>
      <c r="K25" s="6"/>
      <c r="L25" s="6"/>
      <c r="M25" s="6"/>
      <c r="N25" s="2"/>
      <c r="O25" s="2"/>
    </row>
    <row r="26" spans="1:15" ht="18" customHeight="1" x14ac:dyDescent="0.3">
      <c r="A26" s="9"/>
      <c r="B26" s="8"/>
      <c r="C26" s="8"/>
      <c r="D26" s="8"/>
      <c r="E26" s="8"/>
      <c r="F26" s="150" t="s">
        <v>39</v>
      </c>
      <c r="G26" s="6"/>
      <c r="H26" s="6"/>
      <c r="I26" s="6"/>
      <c r="J26" s="6"/>
      <c r="K26" s="6"/>
      <c r="L26" s="6"/>
      <c r="M26" s="6"/>
      <c r="N26" s="2"/>
      <c r="O26" s="2"/>
    </row>
    <row r="27" spans="1:15" ht="18" customHeight="1" x14ac:dyDescent="0.3">
      <c r="A27" s="9"/>
      <c r="B27" s="8"/>
      <c r="C27" s="8"/>
      <c r="D27" s="8"/>
      <c r="E27" s="8"/>
      <c r="F27" s="11">
        <f>E9</f>
        <v>7.5</v>
      </c>
      <c r="G27" s="6"/>
      <c r="H27" s="6"/>
      <c r="I27" s="6"/>
      <c r="J27" s="6"/>
      <c r="K27" s="6"/>
      <c r="L27" s="6"/>
      <c r="M27" s="6"/>
      <c r="N27" s="2"/>
      <c r="O27" s="2"/>
    </row>
    <row r="28" spans="1:15" ht="18" customHeight="1" x14ac:dyDescent="0.3">
      <c r="A28" s="9"/>
      <c r="B28" s="8"/>
      <c r="C28" s="8"/>
      <c r="D28" s="8"/>
      <c r="E28" s="8"/>
      <c r="F28" s="6"/>
      <c r="G28" s="6"/>
      <c r="H28" s="6"/>
      <c r="I28" s="6"/>
      <c r="J28" s="6"/>
      <c r="K28" s="6"/>
      <c r="L28" s="6"/>
      <c r="M28" s="6"/>
      <c r="N28" s="2"/>
      <c r="O28" s="2"/>
    </row>
    <row r="29" spans="1:15" x14ac:dyDescent="0.3">
      <c r="A29" s="9"/>
      <c r="C29" s="8"/>
      <c r="D29" s="8"/>
      <c r="E29" s="8"/>
      <c r="F29" s="6"/>
      <c r="G29" s="75"/>
      <c r="H29" s="6"/>
      <c r="I29" s="6"/>
      <c r="J29" s="6"/>
      <c r="K29" s="6"/>
      <c r="L29" s="7">
        <f>F5</f>
        <v>1</v>
      </c>
      <c r="M29" s="6"/>
      <c r="N29" s="2"/>
      <c r="O29" s="2"/>
    </row>
    <row r="30" spans="1:15" x14ac:dyDescent="0.3">
      <c r="A30" s="9"/>
      <c r="B30" s="74"/>
      <c r="C30" s="8"/>
      <c r="D30" s="8"/>
      <c r="E30" s="150" t="s">
        <v>40</v>
      </c>
      <c r="F30" s="11">
        <f>D10</f>
        <v>7</v>
      </c>
      <c r="G30" s="6"/>
      <c r="H30" s="6"/>
      <c r="I30" s="6"/>
      <c r="J30" s="6"/>
      <c r="K30" s="6"/>
      <c r="L30" s="6"/>
      <c r="M30" s="6"/>
      <c r="N30" s="2"/>
      <c r="O30" s="2"/>
    </row>
    <row r="31" spans="1:15" x14ac:dyDescent="0.3">
      <c r="A31" s="9"/>
      <c r="B31" s="8"/>
      <c r="C31" s="8"/>
      <c r="D31" s="8"/>
      <c r="E31" s="8"/>
      <c r="F31" s="6"/>
      <c r="G31" s="6"/>
      <c r="H31" s="6"/>
      <c r="I31" s="6"/>
      <c r="J31" s="11">
        <f>E5</f>
        <v>3</v>
      </c>
      <c r="K31" s="6"/>
      <c r="L31" s="6"/>
      <c r="M31" s="6"/>
      <c r="N31" s="2"/>
      <c r="O31" s="2"/>
    </row>
    <row r="32" spans="1:15" x14ac:dyDescent="0.3">
      <c r="A32" s="9"/>
      <c r="B32" s="8"/>
      <c r="C32" s="8"/>
      <c r="D32" s="8"/>
      <c r="E32" s="10"/>
      <c r="F32" s="6"/>
      <c r="G32" s="6"/>
      <c r="H32" s="6"/>
      <c r="J32" s="11">
        <f>D5</f>
        <v>3.5</v>
      </c>
      <c r="K32" s="6"/>
      <c r="L32" s="6"/>
      <c r="M32" s="6"/>
      <c r="N32" s="2"/>
      <c r="O32" s="2"/>
    </row>
    <row r="33" spans="1:15" x14ac:dyDescent="0.3">
      <c r="A33" s="9"/>
      <c r="B33" s="8"/>
      <c r="C33" s="8"/>
      <c r="D33" s="8"/>
      <c r="E33" s="11">
        <f>E10</f>
        <v>4</v>
      </c>
      <c r="F33" s="6"/>
      <c r="G33" s="6"/>
      <c r="H33" s="6"/>
      <c r="K33" s="6"/>
      <c r="L33" s="6"/>
      <c r="M33" s="6"/>
      <c r="N33" s="2"/>
      <c r="O33" s="2"/>
    </row>
    <row r="34" spans="1:15" x14ac:dyDescent="0.3">
      <c r="A34" s="9"/>
      <c r="B34" s="124">
        <f>F13</f>
        <v>1.5</v>
      </c>
      <c r="C34" s="8"/>
      <c r="D34" s="73"/>
      <c r="E34" s="10"/>
      <c r="F34" s="6"/>
      <c r="G34" s="6"/>
      <c r="H34" s="6"/>
      <c r="I34" s="72"/>
      <c r="K34" s="6"/>
      <c r="L34" s="6"/>
      <c r="M34" s="6"/>
      <c r="N34" s="2"/>
      <c r="O34" s="2"/>
    </row>
    <row r="35" spans="1:15" x14ac:dyDescent="0.3">
      <c r="A35" s="9"/>
      <c r="B35" s="123"/>
      <c r="C35" s="8"/>
      <c r="D35" s="8"/>
      <c r="E35" s="10"/>
      <c r="F35" s="6"/>
      <c r="G35" s="6"/>
      <c r="H35" s="6"/>
      <c r="K35" s="6"/>
      <c r="L35" s="6"/>
      <c r="M35" s="6"/>
      <c r="N35" s="2"/>
      <c r="O35" s="2"/>
    </row>
    <row r="36" spans="1:15" x14ac:dyDescent="0.3">
      <c r="A36" s="9"/>
      <c r="B36" s="11"/>
      <c r="C36" s="8"/>
      <c r="D36" s="8"/>
      <c r="E36" s="37"/>
      <c r="F36" s="6"/>
      <c r="G36" s="6"/>
      <c r="H36" s="6"/>
      <c r="I36" s="131"/>
      <c r="J36" s="131"/>
      <c r="K36" s="131"/>
      <c r="L36" s="131"/>
      <c r="M36" s="6"/>
      <c r="N36" s="2"/>
      <c r="O36" s="2"/>
    </row>
    <row r="37" spans="1:15" x14ac:dyDescent="0.3">
      <c r="A37" s="9"/>
      <c r="B37" s="8"/>
      <c r="C37" s="8"/>
      <c r="D37" s="79"/>
      <c r="E37" s="8"/>
      <c r="F37" s="6"/>
      <c r="G37" s="6"/>
      <c r="H37" s="6"/>
      <c r="I37" s="131"/>
      <c r="J37" s="131"/>
      <c r="K37" s="131"/>
      <c r="L37" s="131"/>
      <c r="M37" s="6"/>
      <c r="N37" s="2"/>
      <c r="O37" s="2"/>
    </row>
    <row r="38" spans="1:15" x14ac:dyDescent="0.3">
      <c r="A38" s="9"/>
      <c r="B38" s="127"/>
      <c r="C38" s="8"/>
      <c r="D38" s="79"/>
      <c r="E38" s="8"/>
      <c r="F38" s="6"/>
      <c r="G38" s="6"/>
      <c r="H38" s="6"/>
      <c r="I38" s="104"/>
      <c r="J38" s="104"/>
      <c r="K38" s="104"/>
      <c r="L38" s="104"/>
      <c r="M38" s="6"/>
      <c r="N38" s="2"/>
      <c r="O38" s="2"/>
    </row>
    <row r="39" spans="1:15" x14ac:dyDescent="0.3">
      <c r="A39" s="9"/>
      <c r="B39" s="8"/>
      <c r="C39" s="8"/>
      <c r="D39" s="8"/>
      <c r="E39" s="8"/>
      <c r="F39" s="6"/>
      <c r="G39" s="6"/>
      <c r="H39" s="6"/>
      <c r="I39" s="40"/>
      <c r="J39" s="40"/>
      <c r="K39" s="41"/>
      <c r="L39" s="40"/>
      <c r="M39" s="6"/>
      <c r="N39" s="2"/>
      <c r="O39" s="2"/>
    </row>
    <row r="40" spans="1:15" x14ac:dyDescent="0.3">
      <c r="A40" s="9"/>
      <c r="D40" s="8"/>
      <c r="E40" s="8"/>
      <c r="F40" s="6"/>
      <c r="G40" s="6"/>
      <c r="H40" s="6"/>
      <c r="I40" s="132"/>
      <c r="J40" s="132"/>
      <c r="K40" s="7"/>
      <c r="L40" s="6"/>
      <c r="M40" s="6"/>
      <c r="N40" s="2"/>
      <c r="O40" s="2"/>
    </row>
    <row r="41" spans="1:15" x14ac:dyDescent="0.3">
      <c r="A41" s="9"/>
      <c r="B41" s="126" t="s">
        <v>44</v>
      </c>
      <c r="D41" s="8"/>
      <c r="E41" s="8"/>
      <c r="F41" s="6"/>
      <c r="G41" s="6"/>
      <c r="H41" s="6"/>
      <c r="I41" s="6"/>
      <c r="J41" s="6"/>
      <c r="K41" s="7"/>
      <c r="L41" s="6"/>
      <c r="M41" s="6"/>
      <c r="N41" s="2"/>
      <c r="O41" s="2"/>
    </row>
    <row r="42" spans="1:15" x14ac:dyDescent="0.3">
      <c r="A42" s="9"/>
      <c r="B42" s="39">
        <v>3.5</v>
      </c>
      <c r="C42" s="8"/>
      <c r="D42" s="8"/>
      <c r="E42" s="8"/>
      <c r="F42" s="6"/>
      <c r="G42" s="6"/>
      <c r="H42" s="6"/>
      <c r="I42" s="6"/>
      <c r="J42" s="6"/>
      <c r="K42" s="6"/>
      <c r="L42" s="6"/>
      <c r="M42" s="6"/>
      <c r="N42" s="2"/>
      <c r="O42" s="2"/>
    </row>
    <row r="43" spans="1:15" x14ac:dyDescent="0.3">
      <c r="A43" s="9"/>
      <c r="B43" s="39"/>
      <c r="C43" s="8"/>
      <c r="D43" s="8"/>
      <c r="E43" s="8"/>
      <c r="F43" s="6"/>
      <c r="G43" s="6"/>
      <c r="H43" s="6"/>
      <c r="I43" s="6"/>
      <c r="J43" s="6"/>
      <c r="K43" s="6"/>
      <c r="L43" s="6"/>
      <c r="M43" s="6"/>
      <c r="N43" s="2"/>
      <c r="O43" s="2"/>
    </row>
    <row r="44" spans="1:15" x14ac:dyDescent="0.3">
      <c r="A44" s="9"/>
      <c r="B44" s="8"/>
      <c r="C44" s="146"/>
      <c r="D44" s="146"/>
      <c r="E44" s="146"/>
      <c r="F44" s="146"/>
      <c r="G44" s="6"/>
      <c r="H44" s="6"/>
      <c r="I44" s="6"/>
      <c r="J44" s="6"/>
      <c r="K44" s="7"/>
      <c r="L44" s="6"/>
      <c r="M44" s="6"/>
      <c r="N44" s="2"/>
      <c r="O44" s="2"/>
    </row>
    <row r="45" spans="1:15" x14ac:dyDescent="0.3">
      <c r="A45" s="9"/>
      <c r="B45" s="151" t="s">
        <v>54</v>
      </c>
      <c r="C45" s="151"/>
      <c r="D45" s="151"/>
      <c r="E45" s="151"/>
      <c r="F45" s="151"/>
      <c r="G45" s="151"/>
      <c r="H45" s="151"/>
      <c r="I45" s="151"/>
      <c r="J45" s="106"/>
      <c r="K45" s="106"/>
      <c r="L45" s="106"/>
      <c r="M45" s="6"/>
      <c r="N45" s="2"/>
      <c r="O45" s="2"/>
    </row>
    <row r="46" spans="1:15" x14ac:dyDescent="0.3">
      <c r="A46" s="9"/>
      <c r="B46" s="151"/>
      <c r="C46" s="151"/>
      <c r="D46" s="151"/>
      <c r="E46" s="151"/>
      <c r="F46" s="151"/>
      <c r="G46" s="151"/>
      <c r="H46" s="151"/>
      <c r="I46" s="151"/>
      <c r="J46" s="106"/>
      <c r="K46" s="106"/>
      <c r="L46" s="106"/>
      <c r="M46" s="6"/>
      <c r="N46" s="2"/>
      <c r="O46" s="2"/>
    </row>
    <row r="47" spans="1:15" x14ac:dyDescent="0.3">
      <c r="A47" s="9"/>
      <c r="B47" s="8"/>
      <c r="C47" s="8"/>
      <c r="D47" s="8"/>
      <c r="E47" s="8"/>
      <c r="F47" s="8"/>
      <c r="G47" s="6"/>
      <c r="H47" s="6"/>
      <c r="I47" s="6"/>
      <c r="J47" s="6"/>
      <c r="K47" s="107"/>
      <c r="L47" s="108"/>
      <c r="M47" s="6"/>
      <c r="N47" s="2"/>
      <c r="O47" s="2"/>
    </row>
    <row r="49" spans="1:10" s="19" customFormat="1" ht="61.5" customHeight="1" x14ac:dyDescent="0.25">
      <c r="A49" s="14" t="s">
        <v>12</v>
      </c>
      <c r="B49" s="15" t="s">
        <v>0</v>
      </c>
      <c r="C49" s="16" t="s">
        <v>3</v>
      </c>
      <c r="D49" s="17" t="s">
        <v>5</v>
      </c>
      <c r="E49" s="17" t="s">
        <v>4</v>
      </c>
      <c r="F49" s="17" t="s">
        <v>23</v>
      </c>
      <c r="G49" s="18" t="s">
        <v>6</v>
      </c>
      <c r="H49" s="18" t="s">
        <v>1</v>
      </c>
      <c r="I49" s="18" t="s">
        <v>22</v>
      </c>
      <c r="J49" s="18" t="s">
        <v>2</v>
      </c>
    </row>
    <row r="50" spans="1:10" ht="97.5" x14ac:dyDescent="0.3">
      <c r="A50" s="142">
        <v>1</v>
      </c>
      <c r="B50" s="20" t="s">
        <v>13</v>
      </c>
      <c r="C50" s="95"/>
      <c r="D50" s="95"/>
      <c r="E50" s="95"/>
      <c r="F50" s="95"/>
      <c r="G50" s="95"/>
      <c r="H50" s="95"/>
      <c r="I50" s="95"/>
      <c r="J50" s="95"/>
    </row>
    <row r="51" spans="1:10" ht="22.5" x14ac:dyDescent="0.3">
      <c r="A51" s="143"/>
      <c r="B51" s="42" t="s">
        <v>38</v>
      </c>
      <c r="C51" s="35"/>
      <c r="D51" s="47"/>
      <c r="E51" s="21">
        <f>(D4+E4)/2</f>
        <v>1.25</v>
      </c>
      <c r="F51" s="35">
        <f>F4</f>
        <v>3</v>
      </c>
      <c r="G51" s="31">
        <f>(E51*F51)</f>
        <v>3.75</v>
      </c>
      <c r="H51" s="27" t="s">
        <v>14</v>
      </c>
      <c r="I51" s="133"/>
      <c r="J51" s="134"/>
    </row>
    <row r="52" spans="1:10" ht="22.5" x14ac:dyDescent="0.3">
      <c r="A52" s="143"/>
      <c r="B52" s="42" t="s">
        <v>16</v>
      </c>
      <c r="C52" s="35"/>
      <c r="D52" s="22"/>
      <c r="E52" s="21">
        <f>(D5+E5)/2</f>
        <v>3.25</v>
      </c>
      <c r="F52" s="35">
        <f>F5</f>
        <v>1</v>
      </c>
      <c r="G52" s="31">
        <f>(E52*F52)</f>
        <v>3.25</v>
      </c>
      <c r="H52" s="27" t="s">
        <v>14</v>
      </c>
      <c r="I52" s="133"/>
      <c r="J52" s="134"/>
    </row>
    <row r="53" spans="1:10" s="13" customFormat="1" ht="22.5" x14ac:dyDescent="0.25">
      <c r="A53" s="143"/>
      <c r="B53" s="55"/>
      <c r="C53" s="56"/>
      <c r="D53" s="57"/>
      <c r="E53" s="128" t="s">
        <v>7</v>
      </c>
      <c r="F53" s="129"/>
      <c r="G53" s="43">
        <f>G51+G52</f>
        <v>7</v>
      </c>
      <c r="H53" s="27" t="s">
        <v>14</v>
      </c>
      <c r="I53" s="147"/>
      <c r="J53" s="148"/>
    </row>
    <row r="54" spans="1:10" ht="22.5" x14ac:dyDescent="0.3">
      <c r="A54" s="144"/>
      <c r="B54" s="94"/>
      <c r="C54" s="48"/>
      <c r="D54" s="21">
        <f>C12</f>
        <v>102</v>
      </c>
      <c r="E54" s="135"/>
      <c r="F54" s="135"/>
      <c r="G54" s="30">
        <f>G53*D54</f>
        <v>714</v>
      </c>
      <c r="H54" s="27" t="s">
        <v>15</v>
      </c>
      <c r="I54" s="1">
        <v>187.3</v>
      </c>
      <c r="J54" s="30">
        <f>G54*I54</f>
        <v>133732.20000000001</v>
      </c>
    </row>
    <row r="55" spans="1:10" ht="22.5" x14ac:dyDescent="0.3">
      <c r="A55" s="141">
        <v>2</v>
      </c>
      <c r="B55" s="2" t="s">
        <v>45</v>
      </c>
      <c r="C55" s="48"/>
      <c r="E55" s="21">
        <f>(D11+E11)/2</f>
        <v>1.5</v>
      </c>
      <c r="F55" s="21">
        <f>F11</f>
        <v>3.5</v>
      </c>
      <c r="G55" s="43">
        <f>E55*F55</f>
        <v>5.25</v>
      </c>
      <c r="H55" s="27" t="s">
        <v>14</v>
      </c>
      <c r="I55" s="1"/>
      <c r="J55" s="30"/>
    </row>
    <row r="56" spans="1:10" ht="37.5" x14ac:dyDescent="0.3">
      <c r="A56" s="141"/>
      <c r="B56" s="26" t="s">
        <v>25</v>
      </c>
      <c r="C56" s="48"/>
      <c r="D56" s="21">
        <f>C12</f>
        <v>102</v>
      </c>
      <c r="E56" s="21"/>
      <c r="F56" s="21"/>
      <c r="G56" s="30">
        <f>D56*G55</f>
        <v>535.5</v>
      </c>
      <c r="H56" s="27" t="s">
        <v>15</v>
      </c>
      <c r="I56" s="1">
        <v>312.2</v>
      </c>
      <c r="J56" s="30">
        <f>G56*I56</f>
        <v>167183.1</v>
      </c>
    </row>
    <row r="57" spans="1:10" ht="37.5" x14ac:dyDescent="0.3">
      <c r="A57" s="141">
        <v>3</v>
      </c>
      <c r="B57" s="23" t="s">
        <v>26</v>
      </c>
      <c r="C57" s="21"/>
      <c r="D57" s="21"/>
      <c r="E57" s="21"/>
      <c r="F57" s="45"/>
      <c r="G57" s="21"/>
      <c r="H57" s="21"/>
      <c r="I57" s="1"/>
      <c r="J57" s="30"/>
    </row>
    <row r="58" spans="1:10" x14ac:dyDescent="0.3">
      <c r="A58" s="141"/>
      <c r="B58" s="82" t="s">
        <v>27</v>
      </c>
      <c r="C58" s="21"/>
      <c r="D58" s="21"/>
      <c r="E58" s="21"/>
      <c r="F58" s="45"/>
      <c r="G58" s="21"/>
      <c r="H58" s="21"/>
      <c r="I58" s="32"/>
      <c r="J58" s="33"/>
    </row>
    <row r="59" spans="1:10" ht="22.5" x14ac:dyDescent="0.3">
      <c r="A59" s="141"/>
      <c r="B59" s="23" t="s">
        <v>28</v>
      </c>
      <c r="C59" s="44">
        <v>68</v>
      </c>
      <c r="D59" s="21">
        <f>C13</f>
        <v>6</v>
      </c>
      <c r="E59" s="21">
        <f>D13</f>
        <v>1.5</v>
      </c>
      <c r="F59" s="45">
        <f>F13</f>
        <v>1.5</v>
      </c>
      <c r="G59" s="31">
        <f>C59*D59*E59*F59</f>
        <v>918</v>
      </c>
      <c r="H59" s="27" t="s">
        <v>15</v>
      </c>
      <c r="I59" s="32"/>
      <c r="J59" s="33"/>
    </row>
    <row r="60" spans="1:10" ht="22.5" x14ac:dyDescent="0.3">
      <c r="A60" s="141"/>
      <c r="B60" s="23" t="s">
        <v>29</v>
      </c>
      <c r="C60" s="44">
        <v>51</v>
      </c>
      <c r="D60" s="21">
        <f>C13</f>
        <v>6</v>
      </c>
      <c r="E60" s="21">
        <f>D13</f>
        <v>1.5</v>
      </c>
      <c r="F60" s="45">
        <f>F13</f>
        <v>1.5</v>
      </c>
      <c r="G60" s="31">
        <f>C60*D60*E60*F60</f>
        <v>688.5</v>
      </c>
      <c r="H60" s="27" t="s">
        <v>15</v>
      </c>
      <c r="I60" s="32"/>
      <c r="J60" s="33"/>
    </row>
    <row r="61" spans="1:10" ht="22.5" x14ac:dyDescent="0.3">
      <c r="A61" s="141"/>
      <c r="B61" s="23" t="s">
        <v>30</v>
      </c>
      <c r="C61" s="44">
        <v>34</v>
      </c>
      <c r="D61" s="21">
        <f>C13</f>
        <v>6</v>
      </c>
      <c r="E61" s="21">
        <f>D13</f>
        <v>1.5</v>
      </c>
      <c r="F61" s="45">
        <f>F13</f>
        <v>1.5</v>
      </c>
      <c r="G61" s="31">
        <f>C61*D61*E61*F61</f>
        <v>459</v>
      </c>
      <c r="H61" s="27" t="s">
        <v>15</v>
      </c>
      <c r="I61" s="32"/>
      <c r="J61" s="33"/>
    </row>
    <row r="62" spans="1:10" x14ac:dyDescent="0.3">
      <c r="A62" s="141"/>
      <c r="B62" s="82" t="s">
        <v>31</v>
      </c>
      <c r="C62" s="21"/>
      <c r="D62" s="21"/>
      <c r="E62" s="21"/>
      <c r="F62" s="45"/>
      <c r="G62" s="21"/>
      <c r="H62" s="21"/>
      <c r="I62" s="32"/>
      <c r="J62" s="33"/>
    </row>
    <row r="63" spans="1:10" ht="22.5" x14ac:dyDescent="0.3">
      <c r="A63" s="141"/>
      <c r="B63" s="23" t="s">
        <v>32</v>
      </c>
      <c r="C63" s="44">
        <v>51</v>
      </c>
      <c r="D63" s="21">
        <f>C13</f>
        <v>6</v>
      </c>
      <c r="E63" s="21">
        <f>D13</f>
        <v>1.5</v>
      </c>
      <c r="F63" s="45">
        <f>F13</f>
        <v>1.5</v>
      </c>
      <c r="G63" s="21">
        <f>C63*D63*E63*F63</f>
        <v>688.5</v>
      </c>
      <c r="H63" s="27" t="s">
        <v>15</v>
      </c>
      <c r="I63" s="32"/>
      <c r="J63" s="33"/>
    </row>
    <row r="64" spans="1:10" ht="22.5" x14ac:dyDescent="0.3">
      <c r="A64" s="141"/>
      <c r="B64" s="82"/>
      <c r="C64" s="21"/>
      <c r="D64" s="21"/>
      <c r="E64" s="128" t="s">
        <v>7</v>
      </c>
      <c r="F64" s="129"/>
      <c r="G64" s="43">
        <f>SUM(G59:G63)</f>
        <v>2754</v>
      </c>
      <c r="H64" s="27" t="s">
        <v>15</v>
      </c>
      <c r="I64" s="32"/>
      <c r="J64" s="33"/>
    </row>
    <row r="65" spans="1:22" ht="22.5" x14ac:dyDescent="0.3">
      <c r="A65" s="141"/>
      <c r="B65" s="23" t="s">
        <v>47</v>
      </c>
      <c r="C65" s="21"/>
      <c r="D65" s="21"/>
      <c r="E65" s="21"/>
      <c r="F65" s="45"/>
      <c r="G65" s="31">
        <f>G64+G56</f>
        <v>3289.5</v>
      </c>
      <c r="H65" s="27" t="s">
        <v>15</v>
      </c>
      <c r="I65" s="32">
        <v>371.5</v>
      </c>
      <c r="J65" s="33">
        <f>G65*I65</f>
        <v>1222049.25</v>
      </c>
    </row>
    <row r="66" spans="1:22" ht="137.25" customHeight="1" x14ac:dyDescent="0.3">
      <c r="A66" s="142">
        <v>4</v>
      </c>
      <c r="B66" s="23" t="s">
        <v>46</v>
      </c>
      <c r="C66" s="35"/>
      <c r="D66" s="21"/>
      <c r="E66" s="21"/>
      <c r="F66" s="35"/>
      <c r="G66" s="21"/>
      <c r="H66" s="21"/>
      <c r="I66" s="32"/>
      <c r="J66" s="3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ht="22.5" x14ac:dyDescent="0.3">
      <c r="A67" s="143"/>
      <c r="B67" s="42" t="s">
        <v>20</v>
      </c>
      <c r="C67" s="84"/>
      <c r="D67" s="29"/>
      <c r="E67" s="21">
        <f>(D7+E7)/2</f>
        <v>6.25</v>
      </c>
      <c r="F67" s="35">
        <f>F7</f>
        <v>0.5</v>
      </c>
      <c r="G67" s="31">
        <f>E67*F67</f>
        <v>3.125</v>
      </c>
      <c r="H67" s="27" t="s">
        <v>14</v>
      </c>
      <c r="I67" s="29"/>
      <c r="J67" s="29"/>
    </row>
    <row r="68" spans="1:22" ht="22.5" x14ac:dyDescent="0.3">
      <c r="A68" s="143"/>
      <c r="B68" s="42" t="s">
        <v>21</v>
      </c>
      <c r="C68" s="84"/>
      <c r="D68" s="29"/>
      <c r="E68" s="21">
        <f>(D8+E8)/2</f>
        <v>8.5</v>
      </c>
      <c r="F68" s="35">
        <f>F8</f>
        <v>1</v>
      </c>
      <c r="G68" s="31">
        <f t="shared" ref="G68:G69" si="0">E68*F68</f>
        <v>8.5</v>
      </c>
      <c r="H68" s="27" t="s">
        <v>14</v>
      </c>
      <c r="I68" s="81"/>
      <c r="J68" s="81"/>
    </row>
    <row r="69" spans="1:22" ht="22.5" x14ac:dyDescent="0.3">
      <c r="A69" s="143"/>
      <c r="B69" s="42" t="s">
        <v>39</v>
      </c>
      <c r="C69" s="84"/>
      <c r="D69" s="29"/>
      <c r="E69" s="21">
        <f>(D9+E9)/2</f>
        <v>8.5</v>
      </c>
      <c r="F69" s="35">
        <f>F9</f>
        <v>1.5</v>
      </c>
      <c r="G69" s="31">
        <f t="shared" si="0"/>
        <v>12.75</v>
      </c>
      <c r="H69" s="27" t="s">
        <v>14</v>
      </c>
      <c r="I69" s="81"/>
      <c r="J69" s="81"/>
    </row>
    <row r="70" spans="1:22" ht="22.5" x14ac:dyDescent="0.3">
      <c r="A70" s="143"/>
      <c r="B70" s="36" t="s">
        <v>40</v>
      </c>
      <c r="C70" s="35"/>
      <c r="D70" s="21"/>
      <c r="E70" s="21">
        <f>(D10+E10)/2</f>
        <v>5.5</v>
      </c>
      <c r="F70" s="35">
        <f>F10</f>
        <v>1.5</v>
      </c>
      <c r="G70" s="31">
        <f>E70*F70</f>
        <v>8.25</v>
      </c>
      <c r="H70" s="27" t="s">
        <v>14</v>
      </c>
      <c r="I70" s="29"/>
      <c r="J70" s="29"/>
    </row>
    <row r="71" spans="1:22" ht="22.5" x14ac:dyDescent="0.3">
      <c r="A71" s="143"/>
      <c r="B71" s="23"/>
      <c r="C71" s="35"/>
      <c r="D71" s="21"/>
      <c r="E71" s="128" t="s">
        <v>7</v>
      </c>
      <c r="F71" s="129"/>
      <c r="G71" s="43">
        <f>SUM(G67:G70)</f>
        <v>32.625</v>
      </c>
      <c r="H71" s="27" t="s">
        <v>14</v>
      </c>
      <c r="I71" s="81"/>
      <c r="J71" s="81"/>
    </row>
    <row r="72" spans="1:22" ht="22.5" x14ac:dyDescent="0.3">
      <c r="A72" s="143"/>
      <c r="B72" s="23" t="s">
        <v>48</v>
      </c>
      <c r="C72" s="35"/>
      <c r="D72" s="21">
        <f>C14</f>
        <v>3.4</v>
      </c>
      <c r="E72" s="21">
        <f>D14</f>
        <v>1.5</v>
      </c>
      <c r="F72" s="35">
        <f>F14</f>
        <v>0.15</v>
      </c>
      <c r="G72" s="99">
        <f>(D72+E72)*F72</f>
        <v>0.73499999999999999</v>
      </c>
      <c r="H72" s="27" t="s">
        <v>14</v>
      </c>
      <c r="I72" s="81"/>
      <c r="J72" s="81"/>
    </row>
    <row r="73" spans="1:22" ht="22.5" x14ac:dyDescent="0.3">
      <c r="A73" s="143"/>
      <c r="B73" s="23"/>
      <c r="C73" s="35"/>
      <c r="D73" s="21"/>
      <c r="E73" s="128" t="s">
        <v>7</v>
      </c>
      <c r="F73" s="129"/>
      <c r="G73" s="43">
        <f>G71-G72</f>
        <v>31.89</v>
      </c>
      <c r="H73" s="27" t="s">
        <v>14</v>
      </c>
      <c r="I73" s="81"/>
      <c r="J73" s="81"/>
    </row>
    <row r="74" spans="1:22" ht="22.5" x14ac:dyDescent="0.3">
      <c r="A74" s="143"/>
      <c r="B74" s="23"/>
      <c r="C74" s="35"/>
      <c r="D74" s="21">
        <f>C12</f>
        <v>102</v>
      </c>
      <c r="E74" s="21"/>
      <c r="F74" s="35"/>
      <c r="G74" s="31">
        <f>D74*G73</f>
        <v>3252.78</v>
      </c>
      <c r="H74" s="21" t="s">
        <v>15</v>
      </c>
      <c r="I74" s="81"/>
      <c r="J74" s="81"/>
    </row>
    <row r="75" spans="1:22" ht="22.5" x14ac:dyDescent="0.3">
      <c r="A75" s="143"/>
      <c r="B75" s="23" t="s">
        <v>49</v>
      </c>
      <c r="C75" s="35"/>
      <c r="D75" s="21"/>
      <c r="E75" s="21"/>
      <c r="F75" s="35"/>
      <c r="G75" s="64">
        <f>G74-G54</f>
        <v>2538.7800000000002</v>
      </c>
      <c r="H75" s="21" t="s">
        <v>15</v>
      </c>
      <c r="I75" s="81"/>
      <c r="J75" s="81"/>
    </row>
    <row r="76" spans="1:22" ht="22.5" x14ac:dyDescent="0.3">
      <c r="A76" s="143"/>
      <c r="B76" s="23" t="s">
        <v>65</v>
      </c>
      <c r="C76" s="35"/>
      <c r="D76" s="21"/>
      <c r="E76" s="21"/>
      <c r="F76" s="102">
        <f>0.1</f>
        <v>0.1</v>
      </c>
      <c r="G76" s="31">
        <f>G75*F76</f>
        <v>253.87800000000004</v>
      </c>
      <c r="H76" s="21" t="s">
        <v>15</v>
      </c>
      <c r="I76" s="81"/>
      <c r="J76" s="81"/>
    </row>
    <row r="77" spans="1:22" ht="22.5" x14ac:dyDescent="0.3">
      <c r="A77" s="144"/>
      <c r="B77" s="23"/>
      <c r="C77" s="35"/>
      <c r="D77" s="21"/>
      <c r="E77" s="128" t="s">
        <v>7</v>
      </c>
      <c r="F77" s="129"/>
      <c r="G77" s="31">
        <f>G75-G76</f>
        <v>2284.902</v>
      </c>
      <c r="H77" s="21" t="s">
        <v>15</v>
      </c>
      <c r="I77" s="1">
        <v>703.2</v>
      </c>
      <c r="J77" s="30">
        <f>G77*I77</f>
        <v>1606743.0864000001</v>
      </c>
    </row>
    <row r="78" spans="1:22" ht="139.5" customHeight="1" x14ac:dyDescent="0.3">
      <c r="A78" s="142">
        <v>5</v>
      </c>
      <c r="B78" s="23" t="s">
        <v>50</v>
      </c>
      <c r="C78" s="35"/>
      <c r="D78" s="21"/>
      <c r="E78" s="21"/>
      <c r="F78" s="35"/>
      <c r="G78" s="103">
        <f>G54</f>
        <v>714</v>
      </c>
      <c r="H78" s="21" t="s">
        <v>15</v>
      </c>
      <c r="I78" s="81"/>
      <c r="J78" s="81"/>
    </row>
    <row r="79" spans="1:22" ht="22.5" x14ac:dyDescent="0.3">
      <c r="A79" s="143"/>
      <c r="B79" s="23" t="s">
        <v>65</v>
      </c>
      <c r="C79" s="35"/>
      <c r="D79" s="21"/>
      <c r="E79" s="21"/>
      <c r="F79" s="102">
        <f>0.1</f>
        <v>0.1</v>
      </c>
      <c r="G79" s="64">
        <f>G54*F79</f>
        <v>71.400000000000006</v>
      </c>
      <c r="H79" s="21" t="s">
        <v>15</v>
      </c>
      <c r="I79" s="29"/>
      <c r="J79" s="29"/>
    </row>
    <row r="80" spans="1:22" ht="22.5" x14ac:dyDescent="0.3">
      <c r="A80" s="143"/>
      <c r="B80" s="23"/>
      <c r="C80" s="84"/>
      <c r="D80" s="84"/>
      <c r="E80" s="128" t="s">
        <v>7</v>
      </c>
      <c r="F80" s="129"/>
      <c r="G80" s="86">
        <f>G78-G79</f>
        <v>642.6</v>
      </c>
      <c r="H80" s="21" t="s">
        <v>15</v>
      </c>
      <c r="I80" s="1">
        <v>429.45</v>
      </c>
      <c r="J80" s="30">
        <f>G80*I80</f>
        <v>275964.57</v>
      </c>
    </row>
    <row r="81" spans="1:32" ht="28.5" customHeight="1" x14ac:dyDescent="0.3">
      <c r="A81" s="142">
        <v>6</v>
      </c>
      <c r="B81" s="36" t="s">
        <v>33</v>
      </c>
      <c r="C81" s="50"/>
      <c r="D81" s="21"/>
      <c r="E81" s="21"/>
      <c r="F81" s="35"/>
      <c r="G81" s="27"/>
      <c r="H81" s="21"/>
      <c r="I81" s="1"/>
      <c r="J81" s="30"/>
    </row>
    <row r="82" spans="1:32" ht="25.5" customHeight="1" x14ac:dyDescent="0.3">
      <c r="A82" s="143"/>
      <c r="B82" s="36" t="s">
        <v>34</v>
      </c>
      <c r="C82" s="29"/>
      <c r="D82" s="89">
        <f>C12</f>
        <v>102</v>
      </c>
      <c r="E82" s="21">
        <f>D14</f>
        <v>1.5</v>
      </c>
      <c r="F82" s="35">
        <f>F14</f>
        <v>0.15</v>
      </c>
      <c r="G82" s="90">
        <f>D82*E82*F82</f>
        <v>22.95</v>
      </c>
      <c r="H82" s="21" t="s">
        <v>15</v>
      </c>
      <c r="I82" s="32">
        <v>535.54999999999995</v>
      </c>
      <c r="J82" s="33">
        <f>G82*I82</f>
        <v>12290.872499999998</v>
      </c>
    </row>
    <row r="83" spans="1:32" ht="24" customHeight="1" x14ac:dyDescent="0.3">
      <c r="A83" s="144"/>
      <c r="B83" s="36" t="s">
        <v>35</v>
      </c>
      <c r="C83" s="29"/>
      <c r="D83" s="89">
        <f>C12</f>
        <v>102</v>
      </c>
      <c r="E83" s="21">
        <f>C14</f>
        <v>3.4</v>
      </c>
      <c r="F83" s="35">
        <f>F14</f>
        <v>0.15</v>
      </c>
      <c r="G83" s="90">
        <f>D83*E83*F83</f>
        <v>52.02</v>
      </c>
      <c r="H83" s="21" t="s">
        <v>15</v>
      </c>
      <c r="I83" s="32">
        <v>693.95</v>
      </c>
      <c r="J83" s="33">
        <f>G83*I83</f>
        <v>36099.279000000002</v>
      </c>
    </row>
    <row r="84" spans="1:32" ht="27.75" customHeight="1" x14ac:dyDescent="0.3">
      <c r="A84" s="142">
        <v>7</v>
      </c>
      <c r="B84" s="91" t="s">
        <v>55</v>
      </c>
      <c r="C84" s="93"/>
      <c r="D84" s="93"/>
      <c r="E84" s="93"/>
      <c r="F84" s="46"/>
      <c r="G84" s="58">
        <f>G65</f>
        <v>3289.5</v>
      </c>
      <c r="H84" s="21" t="s">
        <v>15</v>
      </c>
      <c r="I84" s="32"/>
      <c r="J84" s="33"/>
    </row>
    <row r="85" spans="1:32" ht="27.75" customHeight="1" x14ac:dyDescent="0.3">
      <c r="A85" s="143"/>
      <c r="B85" s="91" t="s">
        <v>51</v>
      </c>
      <c r="C85" s="93"/>
      <c r="D85" s="93"/>
      <c r="E85" s="93"/>
      <c r="F85" s="46"/>
      <c r="G85" s="58">
        <f>G82+G83</f>
        <v>74.97</v>
      </c>
      <c r="H85" s="21" t="s">
        <v>15</v>
      </c>
      <c r="I85" s="32"/>
      <c r="J85" s="33"/>
    </row>
    <row r="86" spans="1:32" ht="27.75" customHeight="1" x14ac:dyDescent="0.3">
      <c r="A86" s="143"/>
      <c r="B86" s="91" t="s">
        <v>56</v>
      </c>
      <c r="C86" s="93"/>
      <c r="D86" s="93"/>
      <c r="E86" s="128" t="s">
        <v>7</v>
      </c>
      <c r="F86" s="129"/>
      <c r="G86" s="105">
        <f>G84+G85</f>
        <v>3364.47</v>
      </c>
      <c r="H86" s="21" t="s">
        <v>15</v>
      </c>
      <c r="I86" s="32"/>
      <c r="J86" s="33"/>
    </row>
    <row r="87" spans="1:32" ht="27.75" customHeight="1" x14ac:dyDescent="0.3">
      <c r="A87" s="143"/>
      <c r="B87" s="91" t="s">
        <v>52</v>
      </c>
      <c r="C87" s="93"/>
      <c r="D87" s="93"/>
      <c r="E87" s="93"/>
      <c r="F87" s="46">
        <f>0.15</f>
        <v>0.15</v>
      </c>
      <c r="G87" s="58">
        <f>G86*F87</f>
        <v>504.67049999999995</v>
      </c>
      <c r="H87" s="21" t="s">
        <v>15</v>
      </c>
      <c r="I87" s="32"/>
      <c r="J87" s="33"/>
    </row>
    <row r="88" spans="1:32" ht="27.75" customHeight="1" x14ac:dyDescent="0.3">
      <c r="A88" s="143"/>
      <c r="B88" s="91"/>
      <c r="C88" s="93"/>
      <c r="D88" s="93"/>
      <c r="E88" s="128" t="s">
        <v>7</v>
      </c>
      <c r="F88" s="129"/>
      <c r="G88" s="105">
        <f>G86-G87</f>
        <v>2859.7995000000001</v>
      </c>
      <c r="H88" s="21" t="s">
        <v>15</v>
      </c>
      <c r="I88" s="32">
        <v>700</v>
      </c>
      <c r="J88" s="33">
        <f>G88*I88</f>
        <v>2001859.6500000001</v>
      </c>
    </row>
    <row r="89" spans="1:32" s="29" customFormat="1" ht="37.5" x14ac:dyDescent="0.3">
      <c r="A89" s="35">
        <v>8</v>
      </c>
      <c r="B89" s="23" t="s">
        <v>36</v>
      </c>
      <c r="E89" s="92"/>
      <c r="F89" s="92"/>
      <c r="G89" s="31">
        <f>G88</f>
        <v>2859.7995000000001</v>
      </c>
      <c r="H89" s="21" t="s">
        <v>15</v>
      </c>
      <c r="I89" s="1">
        <v>741.91</v>
      </c>
      <c r="J89" s="30">
        <f>G89*I89</f>
        <v>2121713.8470450002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40.5" customHeight="1" x14ac:dyDescent="0.3">
      <c r="A90" s="80">
        <v>9</v>
      </c>
      <c r="B90" s="60" t="s">
        <v>37</v>
      </c>
      <c r="C90" s="29"/>
      <c r="D90" s="29"/>
      <c r="E90" s="92"/>
      <c r="F90" s="92"/>
      <c r="G90" s="31">
        <f>G77</f>
        <v>2284.902</v>
      </c>
      <c r="H90" s="21" t="s">
        <v>15</v>
      </c>
      <c r="I90" s="1">
        <v>184.3</v>
      </c>
      <c r="J90" s="30">
        <f>G90*I90</f>
        <v>421107.43860000005</v>
      </c>
    </row>
    <row r="91" spans="1:32" ht="30" customHeight="1" x14ac:dyDescent="0.3">
      <c r="A91" s="87"/>
      <c r="B91" s="63"/>
      <c r="C91" s="29"/>
      <c r="D91" s="29"/>
      <c r="E91" s="29"/>
      <c r="F91" s="34"/>
      <c r="G91" s="29"/>
      <c r="H91" s="128" t="s">
        <v>53</v>
      </c>
      <c r="I91" s="129"/>
      <c r="J91" s="30">
        <f>SUM(J54:J90)</f>
        <v>7998743.2935450003</v>
      </c>
    </row>
    <row r="92" spans="1:32" ht="23.25" customHeight="1" x14ac:dyDescent="0.3">
      <c r="A92" s="87"/>
      <c r="B92" s="63" t="s">
        <v>57</v>
      </c>
      <c r="C92" s="59"/>
      <c r="D92" s="93"/>
      <c r="E92" s="59"/>
      <c r="F92" s="59"/>
      <c r="G92" s="85">
        <v>204</v>
      </c>
      <c r="H92" s="21"/>
      <c r="I92" s="1">
        <v>10000</v>
      </c>
      <c r="J92" s="1">
        <f>G92*I92</f>
        <v>2040000</v>
      </c>
    </row>
    <row r="93" spans="1:32" ht="23.25" customHeight="1" x14ac:dyDescent="0.3">
      <c r="A93" s="87"/>
      <c r="B93" s="63" t="s">
        <v>58</v>
      </c>
      <c r="C93" s="21"/>
      <c r="D93" s="93"/>
      <c r="E93" s="25"/>
      <c r="F93" s="25"/>
      <c r="G93" s="83">
        <v>198</v>
      </c>
      <c r="H93" s="29"/>
      <c r="I93" s="1">
        <v>2500</v>
      </c>
      <c r="J93" s="1">
        <f>G93*I93</f>
        <v>495000</v>
      </c>
    </row>
    <row r="94" spans="1:32" ht="25.5" customHeight="1" x14ac:dyDescent="0.3">
      <c r="A94" s="87"/>
      <c r="B94" s="84"/>
      <c r="C94" s="29"/>
      <c r="D94" s="96"/>
      <c r="E94" s="88"/>
      <c r="F94" s="88"/>
      <c r="G94" s="43"/>
      <c r="H94" s="128" t="s">
        <v>53</v>
      </c>
      <c r="I94" s="129"/>
      <c r="J94" s="30">
        <f>SUM(J91:J93)</f>
        <v>10533743.293545</v>
      </c>
    </row>
    <row r="95" spans="1:32" ht="20.25" x14ac:dyDescent="0.3">
      <c r="B95" s="145" t="s">
        <v>59</v>
      </c>
      <c r="C95" s="145"/>
      <c r="D95" s="145"/>
      <c r="E95" s="145"/>
      <c r="F95" s="145"/>
      <c r="G95" s="145"/>
      <c r="H95" s="145"/>
      <c r="I95" s="145"/>
      <c r="J95" s="38">
        <f>J94</f>
        <v>10533743.293545</v>
      </c>
    </row>
    <row r="96" spans="1:32" ht="20.25" x14ac:dyDescent="0.3">
      <c r="B96" s="145" t="s">
        <v>60</v>
      </c>
      <c r="C96" s="145"/>
      <c r="D96" s="145"/>
      <c r="E96" s="145"/>
      <c r="F96" s="145"/>
      <c r="G96" s="145"/>
      <c r="H96" s="145"/>
      <c r="I96" s="145"/>
      <c r="J96" s="38">
        <f>J94/C12</f>
        <v>103271.99307397059</v>
      </c>
    </row>
  </sheetData>
  <mergeCells count="35">
    <mergeCell ref="A50:A54"/>
    <mergeCell ref="B96:I96"/>
    <mergeCell ref="C44:F44"/>
    <mergeCell ref="B95:I95"/>
    <mergeCell ref="I53:J53"/>
    <mergeCell ref="A55:A56"/>
    <mergeCell ref="A57:A65"/>
    <mergeCell ref="A66:A77"/>
    <mergeCell ref="A78:A80"/>
    <mergeCell ref="H91:I91"/>
    <mergeCell ref="A84:A88"/>
    <mergeCell ref="A81:A83"/>
    <mergeCell ref="H94:I94"/>
    <mergeCell ref="E64:F64"/>
    <mergeCell ref="E71:F71"/>
    <mergeCell ref="E88:F88"/>
    <mergeCell ref="D2:E2"/>
    <mergeCell ref="D13:E13"/>
    <mergeCell ref="D14:E14"/>
    <mergeCell ref="A6:A11"/>
    <mergeCell ref="A3:A5"/>
    <mergeCell ref="E73:F73"/>
    <mergeCell ref="E77:F77"/>
    <mergeCell ref="E80:F80"/>
    <mergeCell ref="E86:F86"/>
    <mergeCell ref="G17:I17"/>
    <mergeCell ref="I36:L36"/>
    <mergeCell ref="I37:L37"/>
    <mergeCell ref="I40:J40"/>
    <mergeCell ref="I52:J52"/>
    <mergeCell ref="E54:F54"/>
    <mergeCell ref="I51:J51"/>
    <mergeCell ref="E53:F53"/>
    <mergeCell ref="C18:E18"/>
    <mergeCell ref="B45:I4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Earthen Embankment (100m)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ceifcj</dc:creator>
  <cp:lastModifiedBy>user</cp:lastModifiedBy>
  <cp:lastPrinted>2023-06-01T06:41:56Z</cp:lastPrinted>
  <dcterms:created xsi:type="dcterms:W3CDTF">2023-05-27T09:02:07Z</dcterms:created>
  <dcterms:modified xsi:type="dcterms:W3CDTF">2023-08-29T11:53:05Z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2023-06-04T13:00:45Z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a55bc020-9c1c-4cc0-a5bf-924bcdba6b58</vt:lpwstr>
  </property>
  <property fmtid="{D5CDD505-2E9C-101B-9397-08002B2CF9AE}" pid="7" name="MSIP_Label_defa4170-0d19-0005-0004-bc88714345d2_ActionId">
    <vt:lpwstr>01e882f7-e164-41cb-a0aa-587ed0128e0f</vt:lpwstr>
  </property>
  <property fmtid="{D5CDD505-2E9C-101B-9397-08002B2CF9AE}" pid="8" name="MSIP_Label_defa4170-0d19-0005-0004-bc88714345d2_ContentBits">
    <vt:lpwstr>0</vt:lpwstr>
  </property>
</Properties>
</file>