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bookViews>
  <sheets>
    <sheet name="Walling Section on Canals" sheetId="3"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3" l="1"/>
  <c r="D15" i="3" l="1"/>
  <c r="D24" i="3"/>
  <c r="B20" i="3"/>
  <c r="G19" i="3"/>
  <c r="I24" i="3"/>
  <c r="F48" i="3" l="1"/>
  <c r="F47" i="3"/>
  <c r="D70" i="3"/>
  <c r="E68" i="3"/>
  <c r="E67" i="3"/>
  <c r="F68" i="3"/>
  <c r="F67" i="3"/>
  <c r="G67" i="3" s="1"/>
  <c r="E56" i="3"/>
  <c r="D56" i="3"/>
  <c r="F55" i="3"/>
  <c r="D55" i="3"/>
  <c r="F52" i="3"/>
  <c r="E52" i="3"/>
  <c r="D52" i="3"/>
  <c r="E48" i="3"/>
  <c r="E47" i="3"/>
  <c r="D48" i="3"/>
  <c r="G48" i="3" s="1"/>
  <c r="D47" i="3"/>
  <c r="G47" i="3" s="1"/>
  <c r="F45" i="3"/>
  <c r="E45" i="3"/>
  <c r="D45" i="3"/>
  <c r="F44" i="3"/>
  <c r="E44" i="3"/>
  <c r="D44" i="3"/>
  <c r="G44" i="3" s="1"/>
  <c r="D43" i="3"/>
  <c r="E41" i="3"/>
  <c r="E40" i="3"/>
  <c r="F41" i="3"/>
  <c r="F40" i="3"/>
  <c r="E39" i="3"/>
  <c r="F39" i="3"/>
  <c r="G68" i="3" l="1"/>
  <c r="G69" i="3" s="1"/>
  <c r="G70" i="3" s="1"/>
  <c r="G71" i="3" s="1"/>
  <c r="J71" i="3" s="1"/>
  <c r="G52" i="3"/>
  <c r="J44" i="3"/>
  <c r="F58" i="3"/>
  <c r="E58" i="3"/>
  <c r="G56" i="3"/>
  <c r="G55" i="3"/>
  <c r="J55" i="3" l="1"/>
  <c r="E60" i="3"/>
  <c r="J56" i="3"/>
  <c r="F61" i="3"/>
  <c r="E61" i="3"/>
  <c r="G40" i="3" l="1"/>
  <c r="G39" i="3"/>
  <c r="G49" i="3"/>
  <c r="G51" i="3" s="1"/>
  <c r="J51" i="3" s="1"/>
  <c r="G45" i="3"/>
  <c r="G41" i="3"/>
  <c r="J45" i="3" l="1"/>
  <c r="F59" i="3"/>
  <c r="F62" i="3" s="1"/>
  <c r="E59" i="3"/>
  <c r="E62" i="3" s="1"/>
  <c r="G42" i="3"/>
  <c r="G43" i="3" s="1"/>
  <c r="G72" i="3" s="1"/>
  <c r="J72" i="3"/>
  <c r="G50" i="3"/>
  <c r="J50" i="3" s="1"/>
  <c r="J43" i="3"/>
  <c r="J52" i="3"/>
  <c r="G53" i="3"/>
  <c r="G65" i="3" l="1"/>
  <c r="J65" i="3" s="1"/>
  <c r="G63" i="3"/>
  <c r="G64" i="3" s="1"/>
  <c r="J64" i="3" s="1"/>
  <c r="J53" i="3"/>
  <c r="J73" i="3" l="1"/>
  <c r="J74" i="3" s="1"/>
</calcChain>
</file>

<file path=xl/sharedStrings.xml><?xml version="1.0" encoding="utf-8"?>
<sst xmlns="http://schemas.openxmlformats.org/spreadsheetml/2006/main" count="93" uniqueCount="61">
  <si>
    <t>Item of work</t>
  </si>
  <si>
    <t>Unit</t>
  </si>
  <si>
    <t>Sand</t>
  </si>
  <si>
    <t>Bajri</t>
  </si>
  <si>
    <t>Amount
(Rs.)</t>
  </si>
  <si>
    <t>Number</t>
  </si>
  <si>
    <t>Width       (m)</t>
  </si>
  <si>
    <t>Length          (m)</t>
  </si>
  <si>
    <t>Qty.</t>
  </si>
  <si>
    <t>Total Qty</t>
  </si>
  <si>
    <t>Particulars of typical section</t>
  </si>
  <si>
    <t>Cutting for pitching(C1)</t>
  </si>
  <si>
    <t>Cutting for pitching(C2)</t>
  </si>
  <si>
    <t>FORM WORK</t>
  </si>
  <si>
    <t>Centering and shuttering including strutting, propping etc. and removal of form for:</t>
  </si>
  <si>
    <t>b. Walls (any thickness) including attached pilasters, buttresses, plinth and string courses etc.</t>
  </si>
  <si>
    <t>CEMENT PLASTER (IN COARSE SAND)</t>
  </si>
  <si>
    <t>Length       (m)</t>
  </si>
  <si>
    <t>Providing and laying in position cement concrete of specified grade including curing but excluding the cost of centring and shuttering. All work upto plinth level with: 1:4:8 (1 cement: 4 coarse sand: 8 graded stone aggregate 40 mm nominal size)</t>
  </si>
  <si>
    <t>S.No</t>
  </si>
  <si>
    <t>a. Foundations, footings, bases of columns etc. for   mass concrete.</t>
  </si>
  <si>
    <t xml:space="preserve">Width             (m)     </t>
  </si>
  <si>
    <t>Cutting for pitching(C3)</t>
  </si>
  <si>
    <r>
      <rPr>
        <b/>
        <sz val="14"/>
        <color indexed="8"/>
        <rFont val="Times New Roman"/>
        <family val="1"/>
      </rPr>
      <t>S.No</t>
    </r>
    <r>
      <rPr>
        <sz val="14"/>
        <color indexed="8"/>
        <rFont val="Times New Roman"/>
        <family val="1"/>
      </rPr>
      <t>.</t>
    </r>
  </si>
  <si>
    <r>
      <t>Earth work in bulk excavation by mechanical means (hydraulic excavator) over areas (exceeding 30 cm in depth, 1.5 m in width as well as 10 m</t>
    </r>
    <r>
      <rPr>
        <vertAlign val="superscript"/>
        <sz val="14"/>
        <color indexed="8"/>
        <rFont val="Times New Roman"/>
        <family val="1"/>
      </rPr>
      <t>2</t>
    </r>
    <r>
      <rPr>
        <sz val="14"/>
        <color indexed="8"/>
        <rFont val="Times New Roman"/>
        <family val="1"/>
      </rPr>
      <t xml:space="preserve"> on plan) including disposal of excavated earth lead upto 50 m and lift upto 1.5 m as directed by Engineer in-charge. All kind of soil:</t>
    </r>
  </si>
  <si>
    <r>
      <t>m</t>
    </r>
    <r>
      <rPr>
        <vertAlign val="superscript"/>
        <sz val="14"/>
        <color theme="1"/>
        <rFont val="Times New Roman"/>
        <family val="1"/>
      </rPr>
      <t>2</t>
    </r>
  </si>
  <si>
    <r>
      <t>m</t>
    </r>
    <r>
      <rPr>
        <vertAlign val="superscript"/>
        <sz val="14"/>
        <color theme="1"/>
        <rFont val="Times New Roman"/>
        <family val="1"/>
      </rPr>
      <t>3</t>
    </r>
  </si>
  <si>
    <t>C1</t>
  </si>
  <si>
    <t>Top</t>
  </si>
  <si>
    <t>Bottom</t>
  </si>
  <si>
    <t>C2</t>
  </si>
  <si>
    <t>C3</t>
  </si>
  <si>
    <t>Earth Work</t>
  </si>
  <si>
    <t>Earth Filling</t>
  </si>
  <si>
    <t>F1</t>
  </si>
  <si>
    <t>F2</t>
  </si>
  <si>
    <t>12mm Cement plaster of mix 1:4(1  cement : 4 coarse sand)</t>
  </si>
  <si>
    <t>Grouting of stone pitching using M-10 nominal mix concrete (max. size of aggregates; 20 mm nominal) @ 6 per 100 on horizontal/side slopes; complete including curing.</t>
  </si>
  <si>
    <t xml:space="preserve">Consumption of material         </t>
  </si>
  <si>
    <t>Carriage of material avg. 40 km by mechanical Transport Sand &amp; bajri</t>
  </si>
  <si>
    <t xml:space="preserve">Carriage of material avg. 40 km by mechanical Transport </t>
  </si>
  <si>
    <t>Filling available excavated earth (excluding rock) in trenches, plinth, sides of foundation etc. in layers not exceeding 20 cm in depth, consolidating each deposited layer by ramming and watering, lead upto 50m and lift upto 1.5m</t>
  </si>
  <si>
    <t>Slope</t>
  </si>
  <si>
    <t>Bed</t>
  </si>
  <si>
    <t>Taking</t>
  </si>
  <si>
    <t>Disposal of Earth avg 2 Km by mechanical Transport (Qty vide no.1 &amp; 10)</t>
  </si>
  <si>
    <t>Total Cost of Walling of 200mt. (100 mt. both side)</t>
  </si>
  <si>
    <t>Cost of 01 mt. Walling</t>
  </si>
  <si>
    <t>Dry stone pitching (any thickness) excluding cost of stones.                                                                 (Horizontal Bed)</t>
  </si>
  <si>
    <t>Height/ Depth
(m)</t>
  </si>
  <si>
    <t xml:space="preserve">Providing and laying in position cement concrete of specified grade including curing but excluding the cost of centring and shuttering. All work upto plinth level with: 1:3:6 (1 cement: 3 coarse sand: 6 graded stone aggregate nominal size)    </t>
  </si>
  <si>
    <t>Supply of Stone boulder (nallah) nominal size 225mm ; (Qty vide item 5)</t>
  </si>
  <si>
    <t>Wall</t>
  </si>
  <si>
    <t>Mud Mat</t>
  </si>
  <si>
    <t>Pitching</t>
  </si>
  <si>
    <t>Height/ Depth (m)</t>
  </si>
  <si>
    <t>Rate as per SOR 2022        (Rs/Unit)</t>
  </si>
  <si>
    <t>Length of each wall</t>
  </si>
  <si>
    <t>x =</t>
  </si>
  <si>
    <t>x</t>
  </si>
  <si>
    <t>Typical estimate for construction of Walling Section on Canals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</si>
</sst>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8"/>
      <name val="Calibri"/>
      <family val="2"/>
    </font>
    <font>
      <sz val="11"/>
      <color theme="1"/>
      <name val="Calibri"/>
      <family val="2"/>
      <scheme val="minor"/>
    </font>
    <font>
      <sz val="16"/>
      <color theme="1"/>
      <name val="Times New Roman"/>
      <family val="1"/>
    </font>
    <font>
      <b/>
      <sz val="16"/>
      <color theme="1"/>
      <name val="Times New Roman"/>
      <family val="1"/>
    </font>
    <font>
      <b/>
      <sz val="14"/>
      <color theme="1"/>
      <name val="Times New Roman"/>
      <family val="1"/>
    </font>
    <font>
      <sz val="14"/>
      <color theme="1"/>
      <name val="Times New Roman"/>
      <family val="1"/>
    </font>
    <font>
      <b/>
      <sz val="14"/>
      <color rgb="FFFF0000"/>
      <name val="Times New Roman"/>
      <family val="1"/>
    </font>
    <font>
      <sz val="14"/>
      <name val="Times New Roman"/>
      <family val="1"/>
    </font>
    <font>
      <b/>
      <sz val="14"/>
      <name val="Times New Roman"/>
      <family val="1"/>
    </font>
    <font>
      <b/>
      <sz val="14"/>
      <color theme="5"/>
      <name val="Times New Roman"/>
      <family val="1"/>
    </font>
    <font>
      <sz val="14"/>
      <color indexed="8"/>
      <name val="Times New Roman"/>
      <family val="1"/>
    </font>
    <font>
      <b/>
      <sz val="14"/>
      <color indexed="8"/>
      <name val="Times New Roman"/>
      <family val="1"/>
    </font>
    <font>
      <vertAlign val="superscript"/>
      <sz val="14"/>
      <color indexed="8"/>
      <name val="Times New Roman"/>
      <family val="1"/>
    </font>
    <font>
      <vertAlign val="superscript"/>
      <sz val="14"/>
      <color theme="1"/>
      <name val="Times New Roman"/>
      <family val="1"/>
    </font>
    <font>
      <sz val="14"/>
      <color rgb="FFFF0000"/>
      <name val="Times New Roman"/>
      <family val="1"/>
    </font>
    <font>
      <b/>
      <sz val="20"/>
      <color theme="1"/>
      <name val="Times New Roman"/>
      <family val="1"/>
    </font>
    <font>
      <b/>
      <sz val="14"/>
      <color theme="0"/>
      <name val="Times New Roman"/>
      <family val="1"/>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185">
    <xf numFmtId="0" fontId="0" fillId="0" borderId="0" xfId="0"/>
    <xf numFmtId="0" fontId="5" fillId="0" borderId="1" xfId="0" applyFont="1" applyBorder="1" applyAlignment="1">
      <alignment horizontal="center" vertical="center"/>
    </xf>
    <xf numFmtId="0" fontId="5" fillId="0" borderId="0" xfId="0" applyFont="1"/>
    <xf numFmtId="0" fontId="5" fillId="4" borderId="0" xfId="0" applyFont="1" applyFill="1"/>
    <xf numFmtId="0" fontId="6" fillId="0" borderId="0" xfId="0" applyFont="1"/>
    <xf numFmtId="0" fontId="6" fillId="0" borderId="0" xfId="0" applyFont="1" applyAlignment="1">
      <alignment horizontal="center" vertical="center" wrapText="1"/>
    </xf>
    <xf numFmtId="0" fontId="5" fillId="6" borderId="9" xfId="0" applyFont="1" applyFill="1" applyBorder="1" applyAlignment="1">
      <alignment horizontal="center" vertical="top" wrapText="1"/>
    </xf>
    <xf numFmtId="0" fontId="5"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wrapText="1"/>
    </xf>
    <xf numFmtId="0" fontId="10" fillId="0" borderId="0" xfId="0" applyFont="1" applyAlignment="1">
      <alignment horizontal="left" vertical="top"/>
    </xf>
    <xf numFmtId="0" fontId="7" fillId="0" borderId="0" xfId="0" applyFont="1" applyAlignment="1">
      <alignment horizontal="center" vertical="center"/>
    </xf>
    <xf numFmtId="0" fontId="6" fillId="0" borderId="0" xfId="0" applyFont="1" applyAlignment="1">
      <alignment wrapText="1"/>
    </xf>
    <xf numFmtId="0" fontId="8" fillId="0" borderId="0" xfId="0" applyFont="1"/>
    <xf numFmtId="0" fontId="6" fillId="0" borderId="0" xfId="0" applyFont="1" applyAlignment="1">
      <alignment vertical="center"/>
    </xf>
    <xf numFmtId="0" fontId="11" fillId="5" borderId="1" xfId="0" applyFont="1" applyFill="1" applyBorder="1" applyAlignment="1">
      <alignment horizontal="center" vertical="top" wrapText="1"/>
    </xf>
    <xf numFmtId="0" fontId="5" fillId="5" borderId="1" xfId="0" applyFont="1" applyFill="1" applyBorder="1" applyAlignment="1">
      <alignment horizontal="center" vertical="top"/>
    </xf>
    <xf numFmtId="0" fontId="5" fillId="5" borderId="7" xfId="0" applyFont="1" applyFill="1" applyBorder="1" applyAlignment="1">
      <alignment horizontal="center" vertical="top"/>
    </xf>
    <xf numFmtId="0" fontId="5" fillId="5" borderId="7" xfId="0" applyFont="1" applyFill="1" applyBorder="1" applyAlignment="1">
      <alignment horizontal="center" vertical="top" wrapText="1"/>
    </xf>
    <xf numFmtId="0" fontId="5" fillId="5" borderId="1" xfId="0" applyFont="1" applyFill="1" applyBorder="1" applyAlignment="1">
      <alignment horizontal="center" vertical="top" wrapText="1"/>
    </xf>
    <xf numFmtId="0" fontId="6" fillId="0" borderId="0" xfId="0" applyFont="1" applyAlignment="1">
      <alignment horizontal="center" vertical="top"/>
    </xf>
    <xf numFmtId="0" fontId="6" fillId="0" borderId="10" xfId="0" applyFont="1" applyBorder="1" applyAlignment="1">
      <alignment vertical="top" wrapText="1"/>
    </xf>
    <xf numFmtId="0" fontId="6" fillId="0" borderId="1" xfId="0" applyFont="1" applyBorder="1" applyAlignment="1">
      <alignment horizontal="center" vertical="center"/>
    </xf>
    <xf numFmtId="0" fontId="6" fillId="0" borderId="12" xfId="0" applyFont="1" applyBorder="1" applyAlignment="1">
      <alignment vertical="top" wrapText="1"/>
    </xf>
    <xf numFmtId="0" fontId="6" fillId="7" borderId="0" xfId="0" applyFont="1" applyFill="1" applyAlignment="1">
      <alignment wrapText="1"/>
    </xf>
    <xf numFmtId="0" fontId="5" fillId="0" borderId="11" xfId="0" applyFont="1" applyBorder="1" applyAlignment="1">
      <alignment horizontal="right" vertical="top"/>
    </xf>
    <xf numFmtId="0" fontId="6" fillId="0" borderId="1" xfId="0" applyFont="1" applyBorder="1" applyAlignment="1">
      <alignment horizontal="left" vertical="top" wrapText="1"/>
    </xf>
    <xf numFmtId="1" fontId="6" fillId="0" borderId="0" xfId="0" applyNumberFormat="1" applyFont="1"/>
    <xf numFmtId="0" fontId="6" fillId="0" borderId="7" xfId="0" applyFont="1" applyBorder="1" applyAlignment="1">
      <alignment horizontal="center" vertical="center"/>
    </xf>
    <xf numFmtId="0" fontId="6" fillId="0" borderId="11" xfId="0" applyFont="1" applyBorder="1" applyAlignment="1">
      <alignment horizontal="left" vertical="top" wrapText="1"/>
    </xf>
    <xf numFmtId="0" fontId="6" fillId="0" borderId="4" xfId="0" applyFont="1" applyBorder="1" applyAlignment="1">
      <alignment horizontal="center" vertical="center"/>
    </xf>
    <xf numFmtId="0" fontId="6" fillId="0" borderId="0" xfId="0" applyFont="1" applyAlignment="1">
      <alignment vertical="top"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1" xfId="0" applyFont="1" applyBorder="1"/>
    <xf numFmtId="1" fontId="5"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1" fontId="5" fillId="0" borderId="7" xfId="0" applyNumberFormat="1"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left" vertical="top" wrapText="1"/>
    </xf>
    <xf numFmtId="0" fontId="4" fillId="0" borderId="1" xfId="0" applyFont="1" applyBorder="1"/>
    <xf numFmtId="0" fontId="4" fillId="0" borderId="1" xfId="0" applyFont="1" applyBorder="1" applyAlignment="1">
      <alignment vertical="top" wrapText="1"/>
    </xf>
    <xf numFmtId="0" fontId="7" fillId="0" borderId="0" xfId="0" applyFont="1" applyAlignment="1">
      <alignment horizontal="left"/>
    </xf>
    <xf numFmtId="1" fontId="5" fillId="8" borderId="1" xfId="0" applyNumberFormat="1" applyFont="1" applyFill="1" applyBorder="1" applyAlignment="1">
      <alignment horizontal="center" vertical="center"/>
    </xf>
    <xf numFmtId="0" fontId="7" fillId="0" borderId="0" xfId="0" applyFont="1" applyAlignment="1">
      <alignment horizontal="left" indent="19"/>
    </xf>
    <xf numFmtId="0" fontId="7" fillId="0" borderId="0" xfId="0" applyFont="1" applyAlignment="1">
      <alignment vertical="top"/>
    </xf>
    <xf numFmtId="0" fontId="7" fillId="0" borderId="0" xfId="0" applyFont="1" applyAlignment="1">
      <alignment horizontal="center" vertical="top"/>
    </xf>
    <xf numFmtId="0" fontId="6" fillId="0" borderId="2" xfId="0" applyFont="1" applyBorder="1" applyAlignment="1">
      <alignment vertical="top" wrapText="1"/>
    </xf>
    <xf numFmtId="0" fontId="6" fillId="2" borderId="1" xfId="0" applyFont="1" applyFill="1" applyBorder="1" applyAlignment="1">
      <alignment horizontal="center" vertical="center" wrapText="1"/>
    </xf>
    <xf numFmtId="2" fontId="5"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6" fillId="0" borderId="1" xfId="1" applyNumberFormat="1" applyFont="1" applyFill="1" applyBorder="1" applyAlignment="1">
      <alignment horizontal="center" vertical="center"/>
    </xf>
    <xf numFmtId="9" fontId="4" fillId="0" borderId="1" xfId="1" applyFont="1" applyBorder="1" applyAlignment="1">
      <alignment horizontal="center" vertical="center" wrapText="1"/>
    </xf>
    <xf numFmtId="0" fontId="6" fillId="0" borderId="3" xfId="0" applyFont="1" applyBorder="1" applyAlignment="1">
      <alignment wrapText="1"/>
    </xf>
    <xf numFmtId="0" fontId="5" fillId="0" borderId="2" xfId="0" applyFont="1" applyBorder="1" applyAlignment="1">
      <alignment horizontal="right" vertical="top"/>
    </xf>
    <xf numFmtId="0" fontId="6" fillId="7" borderId="1" xfId="0" applyFont="1" applyFill="1" applyBorder="1" applyAlignment="1">
      <alignment horizontal="center" vertical="center" wrapText="1"/>
    </xf>
    <xf numFmtId="0" fontId="6" fillId="7" borderId="1" xfId="0" applyFont="1" applyFill="1" applyBorder="1" applyAlignment="1">
      <alignment wrapText="1"/>
    </xf>
    <xf numFmtId="0" fontId="4" fillId="0" borderId="0" xfId="0" applyFont="1" applyAlignment="1">
      <alignment horizontal="right"/>
    </xf>
    <xf numFmtId="2" fontId="6" fillId="0" borderId="0" xfId="0" applyNumberFormat="1" applyFont="1" applyAlignment="1">
      <alignment horizontal="center" vertical="center" wrapText="1"/>
    </xf>
    <xf numFmtId="2" fontId="6" fillId="0" borderId="7" xfId="0" applyNumberFormat="1" applyFont="1" applyBorder="1" applyAlignment="1">
      <alignment horizontal="center" vertical="center"/>
    </xf>
    <xf numFmtId="0" fontId="6" fillId="7" borderId="1" xfId="0" applyFont="1" applyFill="1" applyBorder="1" applyAlignment="1">
      <alignment horizontal="center" vertical="center"/>
    </xf>
    <xf numFmtId="0" fontId="7" fillId="0" borderId="1" xfId="0" applyFont="1" applyBorder="1" applyAlignment="1">
      <alignment horizontal="center"/>
    </xf>
    <xf numFmtId="0" fontId="5" fillId="0" borderId="12" xfId="0" applyFont="1" applyBorder="1" applyAlignment="1">
      <alignment vertical="center"/>
    </xf>
    <xf numFmtId="0" fontId="5" fillId="0" borderId="1" xfId="0" applyFont="1" applyBorder="1" applyAlignment="1">
      <alignment vertical="center"/>
    </xf>
    <xf numFmtId="0" fontId="6" fillId="7" borderId="10" xfId="0" applyFont="1" applyFill="1" applyBorder="1" applyAlignment="1">
      <alignment vertical="center" wrapText="1"/>
    </xf>
    <xf numFmtId="0" fontId="6" fillId="0" borderId="14" xfId="0" applyFont="1" applyBorder="1" applyAlignment="1">
      <alignment vertical="top" wrapText="1"/>
    </xf>
    <xf numFmtId="2" fontId="6" fillId="0" borderId="5" xfId="0" applyNumberFormat="1" applyFont="1" applyBorder="1" applyAlignment="1">
      <alignment horizontal="center" vertical="center"/>
    </xf>
    <xf numFmtId="9" fontId="4" fillId="0" borderId="13" xfId="1" applyFont="1" applyBorder="1" applyAlignment="1">
      <alignment horizontal="center" vertical="center" wrapText="1"/>
    </xf>
    <xf numFmtId="2" fontId="6" fillId="0" borderId="7" xfId="1" applyNumberFormat="1" applyFont="1" applyBorder="1" applyAlignment="1">
      <alignment horizontal="center" vertical="center"/>
    </xf>
    <xf numFmtId="0" fontId="6" fillId="2"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 xfId="0" applyFont="1" applyBorder="1" applyAlignment="1">
      <alignment horizontal="left" vertical="center" wrapText="1"/>
    </xf>
    <xf numFmtId="0" fontId="7" fillId="7" borderId="0" xfId="0" applyFont="1" applyFill="1"/>
    <xf numFmtId="2" fontId="6" fillId="0" borderId="14" xfId="0" applyNumberFormat="1" applyFont="1" applyBorder="1" applyAlignment="1">
      <alignment horizontal="center" vertical="center"/>
    </xf>
    <xf numFmtId="2" fontId="6" fillId="0" borderId="9" xfId="0" applyNumberFormat="1" applyFont="1" applyBorder="1" applyAlignment="1">
      <alignment horizontal="center" vertical="center" wrapText="1"/>
    </xf>
    <xf numFmtId="0" fontId="6" fillId="0" borderId="18" xfId="0" applyFont="1" applyBorder="1" applyAlignment="1">
      <alignment horizontal="center" vertical="center"/>
    </xf>
    <xf numFmtId="2" fontId="6" fillId="0" borderId="9" xfId="0" applyNumberFormat="1" applyFont="1" applyBorder="1" applyAlignment="1">
      <alignment horizontal="center" vertical="center"/>
    </xf>
    <xf numFmtId="0" fontId="6" fillId="0" borderId="9" xfId="0" applyFont="1" applyBorder="1" applyAlignment="1">
      <alignment horizontal="center" vertical="center" wrapText="1"/>
    </xf>
    <xf numFmtId="0" fontId="3" fillId="0" borderId="7" xfId="0" applyFont="1" applyBorder="1" applyAlignment="1">
      <alignment horizontal="center" vertical="center"/>
    </xf>
    <xf numFmtId="0" fontId="5" fillId="3" borderId="9" xfId="0" applyFont="1" applyFill="1" applyBorder="1" applyAlignment="1">
      <alignment horizontal="center" vertical="center"/>
    </xf>
    <xf numFmtId="0" fontId="5" fillId="3" borderId="9"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11" xfId="0" applyFont="1" applyBorder="1" applyAlignment="1">
      <alignment horizontal="center" vertical="center" wrapText="1"/>
    </xf>
    <xf numFmtId="164" fontId="6" fillId="0" borderId="10"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5" fillId="0" borderId="4"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6" fillId="0" borderId="4" xfId="0" applyFont="1" applyBorder="1"/>
    <xf numFmtId="0" fontId="6" fillId="0" borderId="1" xfId="0" applyFont="1" applyBorder="1" applyAlignment="1">
      <alignment horizontal="left" vertical="top"/>
    </xf>
    <xf numFmtId="0" fontId="9" fillId="0" borderId="0" xfId="0" applyFont="1"/>
    <xf numFmtId="0" fontId="17" fillId="7" borderId="0" xfId="0" applyFont="1" applyFill="1"/>
    <xf numFmtId="0" fontId="5" fillId="6" borderId="17" xfId="0" applyFont="1" applyFill="1" applyBorder="1" applyAlignment="1">
      <alignment horizontal="center" vertical="top" wrapText="1"/>
    </xf>
    <xf numFmtId="0" fontId="8" fillId="0" borderId="1" xfId="0" applyFont="1" applyBorder="1" applyAlignment="1">
      <alignment horizontal="left" vertical="top"/>
    </xf>
    <xf numFmtId="0" fontId="7" fillId="0" borderId="0" xfId="0" applyFont="1" applyAlignment="1">
      <alignment horizontal="left" indent="1"/>
    </xf>
    <xf numFmtId="0" fontId="7" fillId="0" borderId="0" xfId="0" applyFont="1" applyAlignment="1">
      <alignment horizontal="right" indent="1"/>
    </xf>
    <xf numFmtId="0" fontId="7" fillId="0" borderId="0" xfId="0" applyFont="1" applyAlignment="1">
      <alignment horizontal="right" indent="15"/>
    </xf>
    <xf numFmtId="0" fontId="7" fillId="0" borderId="0" xfId="0" applyFont="1" applyAlignment="1">
      <alignment horizontal="left" indent="4"/>
    </xf>
    <xf numFmtId="0" fontId="7" fillId="7" borderId="1" xfId="0" applyFont="1" applyFill="1" applyBorder="1" applyAlignment="1">
      <alignment horizontal="center"/>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horizontal="left" vertical="top" wrapText="1"/>
    </xf>
    <xf numFmtId="0" fontId="9" fillId="0" borderId="1" xfId="0" applyFont="1" applyBorder="1" applyAlignment="1">
      <alignment horizontal="center"/>
    </xf>
    <xf numFmtId="0" fontId="7" fillId="2" borderId="1" xfId="0" applyFont="1" applyFill="1" applyBorder="1" applyAlignment="1">
      <alignment horizontal="center"/>
    </xf>
    <xf numFmtId="0" fontId="9" fillId="7" borderId="1" xfId="0" applyFont="1" applyFill="1" applyBorder="1" applyAlignment="1">
      <alignment horizontal="center"/>
    </xf>
    <xf numFmtId="0" fontId="6" fillId="0" borderId="14" xfId="0" applyFont="1" applyBorder="1" applyAlignment="1">
      <alignment horizontal="left" vertical="top"/>
    </xf>
    <xf numFmtId="0" fontId="9" fillId="0" borderId="14" xfId="0" applyFont="1" applyBorder="1" applyAlignment="1">
      <alignment horizontal="center" vertical="top" wrapText="1"/>
    </xf>
    <xf numFmtId="0" fontId="5" fillId="6" borderId="19" xfId="0" applyFont="1" applyFill="1" applyBorder="1" applyAlignment="1">
      <alignment horizontal="left" vertical="top" wrapText="1"/>
    </xf>
    <xf numFmtId="0" fontId="7" fillId="7" borderId="17" xfId="0" applyFont="1" applyFill="1" applyBorder="1" applyAlignment="1">
      <alignment horizont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6" fillId="0" borderId="7" xfId="0" applyFont="1" applyBorder="1" applyAlignment="1">
      <alignment horizontal="left" vertical="top"/>
    </xf>
    <xf numFmtId="0" fontId="5" fillId="0" borderId="7" xfId="0" applyFont="1" applyBorder="1" applyAlignment="1">
      <alignment horizontal="left" vertical="top" wrapText="1"/>
    </xf>
    <xf numFmtId="0" fontId="7" fillId="2" borderId="7"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0" borderId="24" xfId="0" applyFont="1" applyBorder="1" applyAlignment="1">
      <alignment horizontal="left" vertical="top" wrapText="1"/>
    </xf>
    <xf numFmtId="0" fontId="9" fillId="0" borderId="17" xfId="0" applyFont="1" applyBorder="1" applyAlignment="1">
      <alignment horizontal="center" vertical="top" wrapText="1"/>
    </xf>
    <xf numFmtId="0" fontId="6" fillId="0" borderId="26" xfId="0" applyFont="1" applyBorder="1"/>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0" borderId="1" xfId="0" applyFont="1" applyBorder="1"/>
    <xf numFmtId="0" fontId="8" fillId="7" borderId="1" xfId="0" applyFont="1" applyFill="1" applyBorder="1" applyAlignment="1">
      <alignment horizontal="left" vertical="top"/>
    </xf>
    <xf numFmtId="0" fontId="4" fillId="5" borderId="20" xfId="0" applyFont="1" applyFill="1" applyBorder="1" applyAlignment="1">
      <alignment horizontal="center" vertical="center" wrapText="1"/>
    </xf>
    <xf numFmtId="0" fontId="4" fillId="5" borderId="20" xfId="0" applyFont="1" applyFill="1" applyBorder="1" applyAlignment="1">
      <alignment horizontal="center" vertical="center"/>
    </xf>
    <xf numFmtId="0" fontId="7" fillId="0" borderId="0" xfId="0" applyFont="1" applyAlignment="1">
      <alignment horizontal="right"/>
    </xf>
    <xf numFmtId="0" fontId="7" fillId="2" borderId="1" xfId="0" applyFont="1" applyFill="1" applyBorder="1" applyAlignment="1">
      <alignment horizontal="center" vertical="center"/>
    </xf>
    <xf numFmtId="0" fontId="7" fillId="0" borderId="0" xfId="0" applyFont="1" applyAlignment="1">
      <alignment horizontal="left" vertical="top"/>
    </xf>
    <xf numFmtId="0" fontId="16" fillId="4" borderId="1" xfId="0" applyFont="1" applyFill="1" applyBorder="1" applyAlignment="1">
      <alignment horizontal="center" vertical="center"/>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Alignment="1">
      <alignment horizontal="center"/>
    </xf>
    <xf numFmtId="0" fontId="6" fillId="0" borderId="12" xfId="0" applyFont="1" applyBorder="1" applyAlignment="1">
      <alignment horizontal="center"/>
    </xf>
    <xf numFmtId="0" fontId="6" fillId="0" borderId="5" xfId="0" applyFont="1" applyBorder="1" applyAlignment="1">
      <alignment horizontal="center"/>
    </xf>
    <xf numFmtId="0" fontId="6" fillId="7"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5" fillId="0" borderId="1" xfId="0" applyFont="1" applyBorder="1" applyAlignment="1">
      <alignment horizontal="center" vertical="top"/>
    </xf>
    <xf numFmtId="0" fontId="4" fillId="0" borderId="2" xfId="0" applyFont="1" applyBorder="1" applyAlignment="1">
      <alignment horizontal="right" vertical="center"/>
    </xf>
    <xf numFmtId="0" fontId="4" fillId="0" borderId="4" xfId="0" applyFont="1" applyBorder="1" applyAlignment="1">
      <alignment horizontal="right" vertical="center"/>
    </xf>
    <xf numFmtId="1" fontId="4" fillId="0" borderId="1" xfId="0" applyNumberFormat="1" applyFont="1" applyBorder="1" applyAlignment="1">
      <alignment horizontal="right"/>
    </xf>
    <xf numFmtId="0" fontId="4" fillId="8" borderId="1" xfId="0" applyFont="1" applyFill="1" applyBorder="1" applyAlignment="1">
      <alignment horizontal="right"/>
    </xf>
    <xf numFmtId="0" fontId="4" fillId="0" borderId="0" xfId="0" applyFont="1" applyAlignment="1">
      <alignment horizontal="right"/>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0" xfId="0" applyFont="1" applyAlignment="1">
      <alignment horizont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6" fillId="0" borderId="3" xfId="0" applyFont="1" applyBorder="1" applyAlignment="1">
      <alignment horizontal="center"/>
    </xf>
    <xf numFmtId="1" fontId="4" fillId="0" borderId="14" xfId="0" applyNumberFormat="1" applyFont="1" applyBorder="1" applyAlignment="1">
      <alignment horizontal="right"/>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left" vertical="top"/>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top" wrapText="1"/>
    </xf>
    <xf numFmtId="2" fontId="6" fillId="0" borderId="0"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5" xfId="0" applyNumberFormat="1" applyFont="1" applyBorder="1" applyAlignment="1">
      <alignment horizontal="center" vertic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8" xfId="0" applyFont="1" applyBorder="1" applyAlignment="1">
      <alignment horizontal="center"/>
    </xf>
    <xf numFmtId="0" fontId="6" fillId="0" borderId="15" xfId="0" applyFont="1" applyBorder="1" applyAlignment="1">
      <alignment horizontal="center"/>
    </xf>
    <xf numFmtId="0" fontId="6" fillId="0" borderId="0" xfId="0" applyFont="1" applyAlignment="1">
      <alignment horizontal="center"/>
    </xf>
    <xf numFmtId="0" fontId="6" fillId="0" borderId="16"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3319932</xdr:colOff>
      <xdr:row>19</xdr:row>
      <xdr:rowOff>103434</xdr:rowOff>
    </xdr:from>
    <xdr:to>
      <xdr:col>1</xdr:col>
      <xdr:colOff>3836830</xdr:colOff>
      <xdr:row>29</xdr:row>
      <xdr:rowOff>0</xdr:rowOff>
    </xdr:to>
    <xdr:sp macro="" textlink="">
      <xdr:nvSpPr>
        <xdr:cNvPr id="7863" name="Rectangle 7862">
          <a:extLst>
            <a:ext uri="{FF2B5EF4-FFF2-40B4-BE49-F238E27FC236}">
              <a16:creationId xmlns:a16="http://schemas.microsoft.com/office/drawing/2014/main" xmlns="" id="{00000000-0008-0000-0000-0000B71E0000}"/>
            </a:ext>
          </a:extLst>
        </xdr:cNvPr>
        <xdr:cNvSpPr/>
      </xdr:nvSpPr>
      <xdr:spPr>
        <a:xfrm>
          <a:off x="3829721" y="5254983"/>
          <a:ext cx="516898" cy="2311355"/>
        </a:xfrm>
        <a:prstGeom prst="rect">
          <a:avLst/>
        </a:prstGeom>
        <a:blipFill>
          <a:blip xmlns:r="http://schemas.openxmlformats.org/officeDocument/2006/relationships" r:embed="rId1">
            <a:alphaModFix amt="25000"/>
          </a:blip>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a:t>c</a:t>
          </a:r>
        </a:p>
      </xdr:txBody>
    </xdr:sp>
    <xdr:clientData/>
  </xdr:twoCellAnchor>
  <xdr:twoCellAnchor>
    <xdr:from>
      <xdr:col>1</xdr:col>
      <xdr:colOff>3831331</xdr:colOff>
      <xdr:row>19</xdr:row>
      <xdr:rowOff>107325</xdr:rowOff>
    </xdr:from>
    <xdr:to>
      <xdr:col>2</xdr:col>
      <xdr:colOff>208003</xdr:colOff>
      <xdr:row>29</xdr:row>
      <xdr:rowOff>0</xdr:rowOff>
    </xdr:to>
    <xdr:sp macro="" textlink="">
      <xdr:nvSpPr>
        <xdr:cNvPr id="7864" name="Right Triangle 7863">
          <a:extLst>
            <a:ext uri="{FF2B5EF4-FFF2-40B4-BE49-F238E27FC236}">
              <a16:creationId xmlns:a16="http://schemas.microsoft.com/office/drawing/2014/main" xmlns="" id="{00000000-0008-0000-0000-0000B81E0000}"/>
            </a:ext>
          </a:extLst>
        </xdr:cNvPr>
        <xdr:cNvSpPr/>
      </xdr:nvSpPr>
      <xdr:spPr>
        <a:xfrm>
          <a:off x="4341120" y="5500353"/>
          <a:ext cx="817200" cy="2307464"/>
        </a:xfrm>
        <a:prstGeom prst="rtTriangle">
          <a:avLst/>
        </a:prstGeom>
        <a:blipFill>
          <a:blip xmlns:r="http://schemas.openxmlformats.org/officeDocument/2006/relationships" r:embed="rId1">
            <a:alphaModFix amt="25000"/>
          </a:blip>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IN" sz="1100">
            <a:solidFill>
              <a:schemeClr val="lt1"/>
            </a:solidFill>
            <a:latin typeface="+mn-lt"/>
            <a:ea typeface="+mn-ea"/>
            <a:cs typeface="+mn-cs"/>
          </a:endParaRPr>
        </a:p>
      </xdr:txBody>
    </xdr:sp>
    <xdr:clientData/>
  </xdr:twoCellAnchor>
  <xdr:oneCellAnchor>
    <xdr:from>
      <xdr:col>10</xdr:col>
      <xdr:colOff>416579</xdr:colOff>
      <xdr:row>45</xdr:row>
      <xdr:rowOff>0</xdr:rowOff>
    </xdr:from>
    <xdr:ext cx="65" cy="172227"/>
    <xdr:sp macro="" textlink="">
      <xdr:nvSpPr>
        <xdr:cNvPr id="60" name="TextBox 59">
          <a:extLst>
            <a:ext uri="{FF2B5EF4-FFF2-40B4-BE49-F238E27FC236}">
              <a16:creationId xmlns:a16="http://schemas.microsoft.com/office/drawing/2014/main" xmlns="" id="{00000000-0008-0000-0000-00003C000000}"/>
            </a:ext>
          </a:extLst>
        </xdr:cNvPr>
        <xdr:cNvSpPr txBox="1"/>
      </xdr:nvSpPr>
      <xdr:spPr>
        <a:xfrm>
          <a:off x="12168748" y="219038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8</xdr:col>
      <xdr:colOff>7350</xdr:colOff>
      <xdr:row>19</xdr:row>
      <xdr:rowOff>89216</xdr:rowOff>
    </xdr:from>
    <xdr:to>
      <xdr:col>8</xdr:col>
      <xdr:colOff>13416</xdr:colOff>
      <xdr:row>29</xdr:row>
      <xdr:rowOff>0</xdr:rowOff>
    </xdr:to>
    <xdr:cxnSp macro="">
      <xdr:nvCxnSpPr>
        <xdr:cNvPr id="20" name="Straight Arrow Connector 19">
          <a:extLst>
            <a:ext uri="{FF2B5EF4-FFF2-40B4-BE49-F238E27FC236}">
              <a16:creationId xmlns:a16="http://schemas.microsoft.com/office/drawing/2014/main" xmlns="" id="{00000000-0008-0000-0000-000014000000}"/>
            </a:ext>
          </a:extLst>
        </xdr:cNvPr>
        <xdr:cNvCxnSpPr/>
      </xdr:nvCxnSpPr>
      <xdr:spPr bwMode="auto">
        <a:xfrm>
          <a:off x="9599427" y="5240765"/>
          <a:ext cx="6066" cy="2325573"/>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134155</xdr:colOff>
      <xdr:row>19</xdr:row>
      <xdr:rowOff>0</xdr:rowOff>
    </xdr:from>
    <xdr:to>
      <xdr:col>7</xdr:col>
      <xdr:colOff>26831</xdr:colOff>
      <xdr:row>19</xdr:row>
      <xdr:rowOff>13416</xdr:rowOff>
    </xdr:to>
    <xdr:cxnSp macro="">
      <xdr:nvCxnSpPr>
        <xdr:cNvPr id="98" name="Straight Arrow Connector 97">
          <a:extLst>
            <a:ext uri="{FF2B5EF4-FFF2-40B4-BE49-F238E27FC236}">
              <a16:creationId xmlns:a16="http://schemas.microsoft.com/office/drawing/2014/main" xmlns="" id="{00000000-0008-0000-0000-000062000000}"/>
            </a:ext>
          </a:extLst>
        </xdr:cNvPr>
        <xdr:cNvCxnSpPr/>
      </xdr:nvCxnSpPr>
      <xdr:spPr bwMode="auto">
        <a:xfrm>
          <a:off x="8170035" y="5151549"/>
          <a:ext cx="576866" cy="13416"/>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160985</xdr:colOff>
      <xdr:row>19</xdr:row>
      <xdr:rowOff>134156</xdr:rowOff>
    </xdr:from>
    <xdr:to>
      <xdr:col>6</xdr:col>
      <xdr:colOff>677883</xdr:colOff>
      <xdr:row>29</xdr:row>
      <xdr:rowOff>30722</xdr:rowOff>
    </xdr:to>
    <xdr:sp macro="" textlink="">
      <xdr:nvSpPr>
        <xdr:cNvPr id="48" name="Rectangle 47">
          <a:extLst>
            <a:ext uri="{FF2B5EF4-FFF2-40B4-BE49-F238E27FC236}">
              <a16:creationId xmlns:a16="http://schemas.microsoft.com/office/drawing/2014/main" xmlns="" id="{00000000-0008-0000-0000-000030000000}"/>
            </a:ext>
          </a:extLst>
        </xdr:cNvPr>
        <xdr:cNvSpPr/>
      </xdr:nvSpPr>
      <xdr:spPr>
        <a:xfrm>
          <a:off x="8196865" y="5285705"/>
          <a:ext cx="516898" cy="2311355"/>
        </a:xfrm>
        <a:prstGeom prst="rect">
          <a:avLst/>
        </a:prstGeom>
        <a:blipFill>
          <a:blip xmlns:r="http://schemas.openxmlformats.org/officeDocument/2006/relationships" r:embed="rId1">
            <a:alphaModFix amt="25000"/>
          </a:blip>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a:t>c</a:t>
          </a:r>
        </a:p>
      </xdr:txBody>
    </xdr:sp>
    <xdr:clientData/>
  </xdr:twoCellAnchor>
  <xdr:twoCellAnchor>
    <xdr:from>
      <xdr:col>5</xdr:col>
      <xdr:colOff>268310</xdr:colOff>
      <xdr:row>19</xdr:row>
      <xdr:rowOff>107324</xdr:rowOff>
    </xdr:from>
    <xdr:to>
      <xdr:col>6</xdr:col>
      <xdr:colOff>159841</xdr:colOff>
      <xdr:row>29</xdr:row>
      <xdr:rowOff>135</xdr:rowOff>
    </xdr:to>
    <xdr:sp macro="" textlink="">
      <xdr:nvSpPr>
        <xdr:cNvPr id="49" name="Right Triangle 48">
          <a:extLst>
            <a:ext uri="{FF2B5EF4-FFF2-40B4-BE49-F238E27FC236}">
              <a16:creationId xmlns:a16="http://schemas.microsoft.com/office/drawing/2014/main" xmlns="" id="{00000000-0008-0000-0000-000031000000}"/>
            </a:ext>
          </a:extLst>
        </xdr:cNvPr>
        <xdr:cNvSpPr/>
      </xdr:nvSpPr>
      <xdr:spPr>
        <a:xfrm>
          <a:off x="7552923" y="5500352"/>
          <a:ext cx="817200" cy="2307600"/>
        </a:xfrm>
        <a:prstGeom prst="rtTriangle">
          <a:avLst/>
        </a:prstGeom>
        <a:blipFill dpi="0" rotWithShape="1">
          <a:blip xmlns:r="http://schemas.openxmlformats.org/officeDocument/2006/relationships" r:embed="rId1">
            <a:alphaModFix amt="25000"/>
          </a:blip>
          <a:srcRect/>
          <a:tile tx="0" ty="0" sx="100000" sy="100000" flip="none" algn="tl"/>
        </a:blipFill>
        <a:ln>
          <a:no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1</xdr:col>
      <xdr:colOff>4212465</xdr:colOff>
      <xdr:row>25</xdr:row>
      <xdr:rowOff>26832</xdr:rowOff>
    </xdr:from>
    <xdr:to>
      <xdr:col>5</xdr:col>
      <xdr:colOff>550034</xdr:colOff>
      <xdr:row>25</xdr:row>
      <xdr:rowOff>120739</xdr:rowOff>
    </xdr:to>
    <xdr:sp macro="" textlink="">
      <xdr:nvSpPr>
        <xdr:cNvPr id="50" name="Rectangle 49">
          <a:extLst>
            <a:ext uri="{FF2B5EF4-FFF2-40B4-BE49-F238E27FC236}">
              <a16:creationId xmlns:a16="http://schemas.microsoft.com/office/drawing/2014/main" xmlns="" id="{00000000-0008-0000-0000-000032000000}"/>
            </a:ext>
          </a:extLst>
        </xdr:cNvPr>
        <xdr:cNvSpPr/>
      </xdr:nvSpPr>
      <xdr:spPr>
        <a:xfrm>
          <a:off x="4722254" y="6627255"/>
          <a:ext cx="3112393" cy="93907"/>
        </a:xfrm>
        <a:prstGeom prst="rect">
          <a:avLst/>
        </a:prstGeom>
        <a:pattFill prst="sphere">
          <a:fgClr>
            <a:schemeClr val="tx1"/>
          </a:fgClr>
          <a:bgClr>
            <a:schemeClr val="bg1"/>
          </a:bgClr>
        </a:patt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3353871</xdr:colOff>
      <xdr:row>29</xdr:row>
      <xdr:rowOff>7944</xdr:rowOff>
    </xdr:from>
    <xdr:to>
      <xdr:col>2</xdr:col>
      <xdr:colOff>228061</xdr:colOff>
      <xdr:row>29</xdr:row>
      <xdr:rowOff>93909</xdr:rowOff>
    </xdr:to>
    <xdr:sp macro="" textlink="">
      <xdr:nvSpPr>
        <xdr:cNvPr id="52" name="Rectangle 51">
          <a:extLst>
            <a:ext uri="{FF2B5EF4-FFF2-40B4-BE49-F238E27FC236}">
              <a16:creationId xmlns:a16="http://schemas.microsoft.com/office/drawing/2014/main" xmlns="" id="{00000000-0008-0000-0000-000034000000}"/>
            </a:ext>
          </a:extLst>
        </xdr:cNvPr>
        <xdr:cNvSpPr/>
      </xdr:nvSpPr>
      <xdr:spPr>
        <a:xfrm>
          <a:off x="3863660" y="7815761"/>
          <a:ext cx="1314718" cy="85965"/>
        </a:xfrm>
        <a:prstGeom prst="rect">
          <a:avLst/>
        </a:prstGeom>
        <a:blipFill>
          <a:blip xmlns:r="http://schemas.openxmlformats.org/officeDocument/2006/relationships" r:embed="rId2"/>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5</xdr:col>
      <xdr:colOff>295138</xdr:colOff>
      <xdr:row>29</xdr:row>
      <xdr:rowOff>13416</xdr:rowOff>
    </xdr:from>
    <xdr:to>
      <xdr:col>6</xdr:col>
      <xdr:colOff>683469</xdr:colOff>
      <xdr:row>29</xdr:row>
      <xdr:rowOff>93908</xdr:rowOff>
    </xdr:to>
    <xdr:sp macro="" textlink="">
      <xdr:nvSpPr>
        <xdr:cNvPr id="54" name="Rectangle 53">
          <a:extLst>
            <a:ext uri="{FF2B5EF4-FFF2-40B4-BE49-F238E27FC236}">
              <a16:creationId xmlns:a16="http://schemas.microsoft.com/office/drawing/2014/main" xmlns="" id="{00000000-0008-0000-0000-000036000000}"/>
            </a:ext>
          </a:extLst>
        </xdr:cNvPr>
        <xdr:cNvSpPr/>
      </xdr:nvSpPr>
      <xdr:spPr>
        <a:xfrm>
          <a:off x="7579751" y="7821233"/>
          <a:ext cx="1314000" cy="80492"/>
        </a:xfrm>
        <a:prstGeom prst="rect">
          <a:avLst/>
        </a:prstGeom>
        <a:blipFill>
          <a:blip xmlns:r="http://schemas.openxmlformats.org/officeDocument/2006/relationships" r:embed="rId2"/>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7</xdr:col>
      <xdr:colOff>335388</xdr:colOff>
      <xdr:row>21</xdr:row>
      <xdr:rowOff>0</xdr:rowOff>
    </xdr:from>
    <xdr:to>
      <xdr:col>7</xdr:col>
      <xdr:colOff>724436</xdr:colOff>
      <xdr:row>25</xdr:row>
      <xdr:rowOff>13416</xdr:rowOff>
    </xdr:to>
    <xdr:cxnSp macro="">
      <xdr:nvCxnSpPr>
        <xdr:cNvPr id="56" name="Straight Connector 55">
          <a:extLst>
            <a:ext uri="{FF2B5EF4-FFF2-40B4-BE49-F238E27FC236}">
              <a16:creationId xmlns:a16="http://schemas.microsoft.com/office/drawing/2014/main" xmlns="" id="{00000000-0008-0000-0000-000038000000}"/>
            </a:ext>
          </a:extLst>
        </xdr:cNvPr>
        <xdr:cNvCxnSpPr>
          <a:cxnSpLocks/>
        </xdr:cNvCxnSpPr>
      </xdr:nvCxnSpPr>
      <xdr:spPr bwMode="auto">
        <a:xfrm flipH="1">
          <a:off x="9055458" y="5634507"/>
          <a:ext cx="389048" cy="979332"/>
        </a:xfrm>
        <a:prstGeom prst="line">
          <a:avLst/>
        </a:prstGeom>
        <a:ln w="12700" cap="flat" cmpd="sng" algn="ctr">
          <a:solidFill>
            <a:schemeClr val="dk1"/>
          </a:solidFill>
          <a:prstDash val="dash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160986</xdr:colOff>
      <xdr:row>20</xdr:row>
      <xdr:rowOff>228064</xdr:rowOff>
    </xdr:from>
    <xdr:to>
      <xdr:col>7</xdr:col>
      <xdr:colOff>1</xdr:colOff>
      <xdr:row>24</xdr:row>
      <xdr:rowOff>201232</xdr:rowOff>
    </xdr:to>
    <xdr:cxnSp macro="">
      <xdr:nvCxnSpPr>
        <xdr:cNvPr id="57" name="Straight Connector 56">
          <a:extLst>
            <a:ext uri="{FF2B5EF4-FFF2-40B4-BE49-F238E27FC236}">
              <a16:creationId xmlns:a16="http://schemas.microsoft.com/office/drawing/2014/main" xmlns="" id="{00000000-0008-0000-0000-000039000000}"/>
            </a:ext>
          </a:extLst>
        </xdr:cNvPr>
        <xdr:cNvCxnSpPr/>
      </xdr:nvCxnSpPr>
      <xdr:spPr bwMode="auto">
        <a:xfrm flipH="1">
          <a:off x="7445599" y="5862571"/>
          <a:ext cx="1475705" cy="939084"/>
        </a:xfrm>
        <a:prstGeom prst="line">
          <a:avLst/>
        </a:prstGeom>
        <a:ln w="12700" cap="flat" cmpd="sng" algn="ctr">
          <a:solidFill>
            <a:schemeClr val="dk1"/>
          </a:solidFill>
          <a:prstDash val="dash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2696513</xdr:colOff>
      <xdr:row>21</xdr:row>
      <xdr:rowOff>0</xdr:rowOff>
    </xdr:from>
    <xdr:to>
      <xdr:col>1</xdr:col>
      <xdr:colOff>3072147</xdr:colOff>
      <xdr:row>25</xdr:row>
      <xdr:rowOff>0</xdr:rowOff>
    </xdr:to>
    <xdr:cxnSp macro="">
      <xdr:nvCxnSpPr>
        <xdr:cNvPr id="76" name="Straight Connector 75">
          <a:extLst>
            <a:ext uri="{FF2B5EF4-FFF2-40B4-BE49-F238E27FC236}">
              <a16:creationId xmlns:a16="http://schemas.microsoft.com/office/drawing/2014/main" xmlns="" id="{00000000-0008-0000-0000-00004C000000}"/>
            </a:ext>
          </a:extLst>
        </xdr:cNvPr>
        <xdr:cNvCxnSpPr/>
      </xdr:nvCxnSpPr>
      <xdr:spPr bwMode="auto">
        <a:xfrm>
          <a:off x="3206302" y="5634507"/>
          <a:ext cx="375634" cy="965916"/>
        </a:xfrm>
        <a:prstGeom prst="line">
          <a:avLst/>
        </a:prstGeom>
        <a:ln w="12700" cap="flat" cmpd="sng" algn="ctr">
          <a:solidFill>
            <a:schemeClr val="dk1"/>
          </a:solidFill>
          <a:prstDash val="dash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3380705</xdr:colOff>
      <xdr:row>21</xdr:row>
      <xdr:rowOff>13416</xdr:rowOff>
    </xdr:from>
    <xdr:to>
      <xdr:col>2</xdr:col>
      <xdr:colOff>415880</xdr:colOff>
      <xdr:row>24</xdr:row>
      <xdr:rowOff>214648</xdr:rowOff>
    </xdr:to>
    <xdr:cxnSp macro="">
      <xdr:nvCxnSpPr>
        <xdr:cNvPr id="79" name="Straight Connector 78">
          <a:extLst>
            <a:ext uri="{FF2B5EF4-FFF2-40B4-BE49-F238E27FC236}">
              <a16:creationId xmlns:a16="http://schemas.microsoft.com/office/drawing/2014/main" xmlns="" id="{00000000-0008-0000-0000-00004F000000}"/>
            </a:ext>
          </a:extLst>
        </xdr:cNvPr>
        <xdr:cNvCxnSpPr/>
      </xdr:nvCxnSpPr>
      <xdr:spPr bwMode="auto">
        <a:xfrm>
          <a:off x="3890494" y="5647923"/>
          <a:ext cx="1475703" cy="925669"/>
        </a:xfrm>
        <a:prstGeom prst="line">
          <a:avLst/>
        </a:prstGeom>
        <a:ln w="12700" cap="flat" cmpd="sng" algn="ctr">
          <a:solidFill>
            <a:schemeClr val="dk1"/>
          </a:solidFill>
          <a:prstDash val="dash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2361102</xdr:colOff>
      <xdr:row>24</xdr:row>
      <xdr:rowOff>26821</xdr:rowOff>
    </xdr:from>
    <xdr:to>
      <xdr:col>1</xdr:col>
      <xdr:colOff>2797608</xdr:colOff>
      <xdr:row>25</xdr:row>
      <xdr:rowOff>109160</xdr:rowOff>
    </xdr:to>
    <xdr:sp macro="" textlink="">
      <xdr:nvSpPr>
        <xdr:cNvPr id="85" name="TextBox 84">
          <a:extLst>
            <a:ext uri="{FF2B5EF4-FFF2-40B4-BE49-F238E27FC236}">
              <a16:creationId xmlns:a16="http://schemas.microsoft.com/office/drawing/2014/main" xmlns="" id="{00000000-0008-0000-0000-000055000000}"/>
            </a:ext>
          </a:extLst>
        </xdr:cNvPr>
        <xdr:cNvSpPr txBox="1"/>
      </xdr:nvSpPr>
      <xdr:spPr>
        <a:xfrm>
          <a:off x="2870891" y="6627244"/>
          <a:ext cx="436506" cy="323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solidFill>
                <a:srgbClr val="FF0000"/>
              </a:solidFill>
              <a:latin typeface="Times New Roman" panose="02020603050405020304" pitchFamily="18" charset="0"/>
              <a:cs typeface="Times New Roman" panose="02020603050405020304" pitchFamily="18" charset="0"/>
            </a:rPr>
            <a:t>C2</a:t>
          </a:r>
        </a:p>
      </xdr:txBody>
    </xdr:sp>
    <xdr:clientData/>
  </xdr:twoCellAnchor>
  <xdr:twoCellAnchor>
    <xdr:from>
      <xdr:col>1</xdr:col>
      <xdr:colOff>2589167</xdr:colOff>
      <xdr:row>26</xdr:row>
      <xdr:rowOff>107325</xdr:rowOff>
    </xdr:from>
    <xdr:to>
      <xdr:col>1</xdr:col>
      <xdr:colOff>2922542</xdr:colOff>
      <xdr:row>27</xdr:row>
      <xdr:rowOff>170209</xdr:rowOff>
    </xdr:to>
    <xdr:sp macro="" textlink="">
      <xdr:nvSpPr>
        <xdr:cNvPr id="87" name="TextBox 86">
          <a:extLst>
            <a:ext uri="{FF2B5EF4-FFF2-40B4-BE49-F238E27FC236}">
              <a16:creationId xmlns:a16="http://schemas.microsoft.com/office/drawing/2014/main" xmlns="" id="{00000000-0008-0000-0000-000057000000}"/>
            </a:ext>
          </a:extLst>
        </xdr:cNvPr>
        <xdr:cNvSpPr txBox="1"/>
      </xdr:nvSpPr>
      <xdr:spPr>
        <a:xfrm>
          <a:off x="3098956" y="6949226"/>
          <a:ext cx="333375" cy="304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solidFill>
                <a:srgbClr val="FF0000"/>
              </a:solidFill>
            </a:rPr>
            <a:t>C1</a:t>
          </a:r>
        </a:p>
      </xdr:txBody>
    </xdr:sp>
    <xdr:clientData/>
  </xdr:twoCellAnchor>
  <xdr:twoCellAnchor>
    <xdr:from>
      <xdr:col>3</xdr:col>
      <xdr:colOff>496370</xdr:colOff>
      <xdr:row>25</xdr:row>
      <xdr:rowOff>160985</xdr:rowOff>
    </xdr:from>
    <xdr:to>
      <xdr:col>3</xdr:col>
      <xdr:colOff>496370</xdr:colOff>
      <xdr:row>26</xdr:row>
      <xdr:rowOff>208113</xdr:rowOff>
    </xdr:to>
    <xdr:cxnSp macro="">
      <xdr:nvCxnSpPr>
        <xdr:cNvPr id="88" name="Straight Arrow Connector 87">
          <a:extLst>
            <a:ext uri="{FF2B5EF4-FFF2-40B4-BE49-F238E27FC236}">
              <a16:creationId xmlns:a16="http://schemas.microsoft.com/office/drawing/2014/main" xmlns="" id="{00000000-0008-0000-0000-000058000000}"/>
            </a:ext>
          </a:extLst>
        </xdr:cNvPr>
        <xdr:cNvCxnSpPr/>
      </xdr:nvCxnSpPr>
      <xdr:spPr bwMode="auto">
        <a:xfrm flipH="1" flipV="1">
          <a:off x="6251616" y="7002886"/>
          <a:ext cx="0" cy="288607"/>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348793</xdr:colOff>
      <xdr:row>27</xdr:row>
      <xdr:rowOff>0</xdr:rowOff>
    </xdr:from>
    <xdr:to>
      <xdr:col>3</xdr:col>
      <xdr:colOff>682168</xdr:colOff>
      <xdr:row>28</xdr:row>
      <xdr:rowOff>59530</xdr:rowOff>
    </xdr:to>
    <xdr:sp macro="" textlink="">
      <xdr:nvSpPr>
        <xdr:cNvPr id="92" name="TextBox 91">
          <a:extLst>
            <a:ext uri="{FF2B5EF4-FFF2-40B4-BE49-F238E27FC236}">
              <a16:creationId xmlns:a16="http://schemas.microsoft.com/office/drawing/2014/main" xmlns="" id="{00000000-0008-0000-0000-00005C000000}"/>
            </a:ext>
          </a:extLst>
        </xdr:cNvPr>
        <xdr:cNvSpPr txBox="1"/>
      </xdr:nvSpPr>
      <xdr:spPr>
        <a:xfrm>
          <a:off x="6104039" y="7324859"/>
          <a:ext cx="333375" cy="301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solidFill>
                <a:srgbClr val="FF0000"/>
              </a:solidFill>
            </a:rPr>
            <a:t>C3</a:t>
          </a:r>
        </a:p>
      </xdr:txBody>
    </xdr:sp>
    <xdr:clientData/>
  </xdr:twoCellAnchor>
  <xdr:twoCellAnchor>
    <xdr:from>
      <xdr:col>1</xdr:col>
      <xdr:colOff>2696514</xdr:colOff>
      <xdr:row>21</xdr:row>
      <xdr:rowOff>0</xdr:rowOff>
    </xdr:from>
    <xdr:to>
      <xdr:col>1</xdr:col>
      <xdr:colOff>3327042</xdr:colOff>
      <xdr:row>21</xdr:row>
      <xdr:rowOff>0</xdr:rowOff>
    </xdr:to>
    <xdr:cxnSp macro="">
      <xdr:nvCxnSpPr>
        <xdr:cNvPr id="99" name="Straight Connector 98">
          <a:extLst>
            <a:ext uri="{FF2B5EF4-FFF2-40B4-BE49-F238E27FC236}">
              <a16:creationId xmlns:a16="http://schemas.microsoft.com/office/drawing/2014/main" xmlns="" id="{00000000-0008-0000-0000-000063000000}"/>
            </a:ext>
          </a:extLst>
        </xdr:cNvPr>
        <xdr:cNvCxnSpPr/>
      </xdr:nvCxnSpPr>
      <xdr:spPr bwMode="auto">
        <a:xfrm flipH="1" flipV="1">
          <a:off x="3206303" y="5634507"/>
          <a:ext cx="630528" cy="0"/>
        </a:xfrm>
        <a:prstGeom prst="line">
          <a:avLst/>
        </a:prstGeom>
        <a:ln w="12700" cap="flat" cmpd="sng" algn="ctr">
          <a:solidFill>
            <a:schemeClr val="dk1"/>
          </a:solidFill>
          <a:prstDash val="dash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0</xdr:colOff>
      <xdr:row>20</xdr:row>
      <xdr:rowOff>228063</xdr:rowOff>
    </xdr:from>
    <xdr:to>
      <xdr:col>7</xdr:col>
      <xdr:colOff>737853</xdr:colOff>
      <xdr:row>21</xdr:row>
      <xdr:rowOff>0</xdr:rowOff>
    </xdr:to>
    <xdr:cxnSp macro="">
      <xdr:nvCxnSpPr>
        <xdr:cNvPr id="127" name="Straight Connector 126">
          <a:extLst>
            <a:ext uri="{FF2B5EF4-FFF2-40B4-BE49-F238E27FC236}">
              <a16:creationId xmlns:a16="http://schemas.microsoft.com/office/drawing/2014/main" xmlns="" id="{00000000-0008-0000-0000-00007F000000}"/>
            </a:ext>
          </a:extLst>
        </xdr:cNvPr>
        <xdr:cNvCxnSpPr/>
      </xdr:nvCxnSpPr>
      <xdr:spPr bwMode="auto">
        <a:xfrm flipH="1" flipV="1">
          <a:off x="8720070" y="5621091"/>
          <a:ext cx="737853" cy="13416"/>
        </a:xfrm>
        <a:prstGeom prst="line">
          <a:avLst/>
        </a:prstGeom>
        <a:ln w="12700" cap="flat" cmpd="sng" algn="ctr">
          <a:solidFill>
            <a:schemeClr val="dk1"/>
          </a:solidFill>
          <a:prstDash val="dashDot"/>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133457</xdr:colOff>
      <xdr:row>25</xdr:row>
      <xdr:rowOff>1113</xdr:rowOff>
    </xdr:from>
    <xdr:to>
      <xdr:col>7</xdr:col>
      <xdr:colOff>321967</xdr:colOff>
      <xdr:row>28</xdr:row>
      <xdr:rowOff>241476</xdr:rowOff>
    </xdr:to>
    <xdr:sp macro="" textlink="">
      <xdr:nvSpPr>
        <xdr:cNvPr id="144" name="Trapezoid 143">
          <a:extLst>
            <a:ext uri="{FF2B5EF4-FFF2-40B4-BE49-F238E27FC236}">
              <a16:creationId xmlns:a16="http://schemas.microsoft.com/office/drawing/2014/main" xmlns="" id="{00000000-0008-0000-0000-000090000000}"/>
            </a:ext>
          </a:extLst>
        </xdr:cNvPr>
        <xdr:cNvSpPr/>
      </xdr:nvSpPr>
      <xdr:spPr>
        <a:xfrm rot="10800000">
          <a:off x="7418070" y="6843014"/>
          <a:ext cx="1825200" cy="964800"/>
        </a:xfrm>
        <a:prstGeom prst="trapezoid">
          <a:avLst/>
        </a:prstGeom>
        <a:noFill/>
        <a:ln w="9525">
          <a:prstDash val="dash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3072147</xdr:colOff>
      <xdr:row>25</xdr:row>
      <xdr:rowOff>0</xdr:rowOff>
    </xdr:from>
    <xdr:to>
      <xdr:col>2</xdr:col>
      <xdr:colOff>456125</xdr:colOff>
      <xdr:row>28</xdr:row>
      <xdr:rowOff>241469</xdr:rowOff>
    </xdr:to>
    <xdr:sp macro="" textlink="">
      <xdr:nvSpPr>
        <xdr:cNvPr id="145" name="Trapezoid 144">
          <a:extLst>
            <a:ext uri="{FF2B5EF4-FFF2-40B4-BE49-F238E27FC236}">
              <a16:creationId xmlns:a16="http://schemas.microsoft.com/office/drawing/2014/main" xmlns="" id="{00000000-0008-0000-0000-000091000000}"/>
            </a:ext>
          </a:extLst>
        </xdr:cNvPr>
        <xdr:cNvSpPr/>
      </xdr:nvSpPr>
      <xdr:spPr>
        <a:xfrm rot="10800000">
          <a:off x="3581936" y="6841901"/>
          <a:ext cx="1824506" cy="965906"/>
        </a:xfrm>
        <a:prstGeom prst="trapezoid">
          <a:avLst/>
        </a:prstGeom>
        <a:noFill/>
        <a:ln w="9525">
          <a:solidFill>
            <a:schemeClr val="tx1">
              <a:lumMod val="95000"/>
              <a:lumOff val="5000"/>
            </a:schemeClr>
          </a:solidFill>
          <a:prstDash val="dash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2911162</xdr:colOff>
      <xdr:row>26</xdr:row>
      <xdr:rowOff>241474</xdr:rowOff>
    </xdr:from>
    <xdr:to>
      <xdr:col>1</xdr:col>
      <xdr:colOff>3192885</xdr:colOff>
      <xdr:row>27</xdr:row>
      <xdr:rowOff>6881</xdr:rowOff>
    </xdr:to>
    <xdr:cxnSp macro="">
      <xdr:nvCxnSpPr>
        <xdr:cNvPr id="17" name="Straight Arrow Connector 16">
          <a:extLst>
            <a:ext uri="{FF2B5EF4-FFF2-40B4-BE49-F238E27FC236}">
              <a16:creationId xmlns:a16="http://schemas.microsoft.com/office/drawing/2014/main" xmlns="" id="{00000000-0008-0000-0000-000011000000}"/>
            </a:ext>
          </a:extLst>
        </xdr:cNvPr>
        <xdr:cNvCxnSpPr>
          <a:endCxn id="145" idx="3"/>
        </xdr:cNvCxnSpPr>
      </xdr:nvCxnSpPr>
      <xdr:spPr bwMode="auto">
        <a:xfrm flipV="1">
          <a:off x="3420951" y="7324854"/>
          <a:ext cx="281723" cy="6886"/>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2797608</xdr:colOff>
      <xdr:row>24</xdr:row>
      <xdr:rowOff>160985</xdr:rowOff>
    </xdr:from>
    <xdr:to>
      <xdr:col>1</xdr:col>
      <xdr:colOff>3072148</xdr:colOff>
      <xdr:row>24</xdr:row>
      <xdr:rowOff>160985</xdr:rowOff>
    </xdr:to>
    <xdr:cxnSp macro="">
      <xdr:nvCxnSpPr>
        <xdr:cNvPr id="21" name="Straight Arrow Connector 20">
          <a:extLst>
            <a:ext uri="{FF2B5EF4-FFF2-40B4-BE49-F238E27FC236}">
              <a16:creationId xmlns:a16="http://schemas.microsoft.com/office/drawing/2014/main" xmlns="" id="{00000000-0008-0000-0000-000015000000}"/>
            </a:ext>
          </a:extLst>
        </xdr:cNvPr>
        <xdr:cNvCxnSpPr>
          <a:stCxn id="85" idx="3"/>
        </xdr:cNvCxnSpPr>
      </xdr:nvCxnSpPr>
      <xdr:spPr bwMode="auto">
        <a:xfrm flipV="1">
          <a:off x="3307397" y="6761408"/>
          <a:ext cx="274540" cy="0"/>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500106</xdr:colOff>
      <xdr:row>27</xdr:row>
      <xdr:rowOff>228072</xdr:rowOff>
    </xdr:from>
    <xdr:to>
      <xdr:col>7</xdr:col>
      <xdr:colOff>843006</xdr:colOff>
      <xdr:row>29</xdr:row>
      <xdr:rowOff>46123</xdr:rowOff>
    </xdr:to>
    <xdr:sp macro="" textlink="">
      <xdr:nvSpPr>
        <xdr:cNvPr id="22" name="TextBox 21">
          <a:extLst>
            <a:ext uri="{FF2B5EF4-FFF2-40B4-BE49-F238E27FC236}">
              <a16:creationId xmlns:a16="http://schemas.microsoft.com/office/drawing/2014/main" xmlns="" id="{00000000-0008-0000-0000-000016000000}"/>
            </a:ext>
          </a:extLst>
        </xdr:cNvPr>
        <xdr:cNvSpPr txBox="1"/>
      </xdr:nvSpPr>
      <xdr:spPr>
        <a:xfrm>
          <a:off x="9421409" y="7552931"/>
          <a:ext cx="342900" cy="301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solidFill>
                <a:srgbClr val="FF0000"/>
              </a:solidFill>
            </a:rPr>
            <a:t>f2</a:t>
          </a:r>
        </a:p>
      </xdr:txBody>
    </xdr:sp>
    <xdr:clientData/>
  </xdr:twoCellAnchor>
  <xdr:twoCellAnchor>
    <xdr:from>
      <xdr:col>2</xdr:col>
      <xdr:colOff>93908</xdr:colOff>
      <xdr:row>27</xdr:row>
      <xdr:rowOff>120740</xdr:rowOff>
    </xdr:from>
    <xdr:to>
      <xdr:col>2</xdr:col>
      <xdr:colOff>308556</xdr:colOff>
      <xdr:row>29</xdr:row>
      <xdr:rowOff>20296</xdr:rowOff>
    </xdr:to>
    <xdr:cxnSp macro="">
      <xdr:nvCxnSpPr>
        <xdr:cNvPr id="23" name="Straight Arrow Connector 22">
          <a:extLst>
            <a:ext uri="{FF2B5EF4-FFF2-40B4-BE49-F238E27FC236}">
              <a16:creationId xmlns:a16="http://schemas.microsoft.com/office/drawing/2014/main" xmlns="" id="{00000000-0008-0000-0000-000017000000}"/>
            </a:ext>
          </a:extLst>
        </xdr:cNvPr>
        <xdr:cNvCxnSpPr/>
      </xdr:nvCxnSpPr>
      <xdr:spPr bwMode="auto">
        <a:xfrm flipH="1" flipV="1">
          <a:off x="5044225" y="7204120"/>
          <a:ext cx="214648" cy="382514"/>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2092812</xdr:colOff>
      <xdr:row>21</xdr:row>
      <xdr:rowOff>0</xdr:rowOff>
    </xdr:from>
    <xdr:to>
      <xdr:col>1</xdr:col>
      <xdr:colOff>2092813</xdr:colOff>
      <xdr:row>29</xdr:row>
      <xdr:rowOff>80493</xdr:rowOff>
    </xdr:to>
    <xdr:cxnSp macro="">
      <xdr:nvCxnSpPr>
        <xdr:cNvPr id="5" name="Straight Arrow Connector 4">
          <a:extLst>
            <a:ext uri="{FF2B5EF4-FFF2-40B4-BE49-F238E27FC236}">
              <a16:creationId xmlns:a16="http://schemas.microsoft.com/office/drawing/2014/main" xmlns="" id="{00000000-0008-0000-0000-000005000000}"/>
            </a:ext>
          </a:extLst>
        </xdr:cNvPr>
        <xdr:cNvCxnSpPr/>
      </xdr:nvCxnSpPr>
      <xdr:spPr bwMode="auto">
        <a:xfrm>
          <a:off x="2602601" y="5634507"/>
          <a:ext cx="1" cy="201232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4145388</xdr:colOff>
      <xdr:row>24</xdr:row>
      <xdr:rowOff>160986</xdr:rowOff>
    </xdr:from>
    <xdr:to>
      <xdr:col>5</xdr:col>
      <xdr:colOff>643945</xdr:colOff>
      <xdr:row>24</xdr:row>
      <xdr:rowOff>160986</xdr:rowOff>
    </xdr:to>
    <xdr:cxnSp macro="">
      <xdr:nvCxnSpPr>
        <xdr:cNvPr id="8" name="Straight Arrow Connector 7">
          <a:extLst>
            <a:ext uri="{FF2B5EF4-FFF2-40B4-BE49-F238E27FC236}">
              <a16:creationId xmlns:a16="http://schemas.microsoft.com/office/drawing/2014/main" xmlns="" id="{00000000-0008-0000-0000-000008000000}"/>
            </a:ext>
          </a:extLst>
        </xdr:cNvPr>
        <xdr:cNvCxnSpPr/>
      </xdr:nvCxnSpPr>
      <xdr:spPr bwMode="auto">
        <a:xfrm>
          <a:off x="4655177" y="6761409"/>
          <a:ext cx="3273381"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2683090</xdr:colOff>
      <xdr:row>20</xdr:row>
      <xdr:rowOff>107324</xdr:rowOff>
    </xdr:from>
    <xdr:to>
      <xdr:col>1</xdr:col>
      <xdr:colOff>3367288</xdr:colOff>
      <xdr:row>20</xdr:row>
      <xdr:rowOff>107324</xdr:rowOff>
    </xdr:to>
    <xdr:cxnSp macro="">
      <xdr:nvCxnSpPr>
        <xdr:cNvPr id="12" name="Straight Arrow Connector 11">
          <a:extLst>
            <a:ext uri="{FF2B5EF4-FFF2-40B4-BE49-F238E27FC236}">
              <a16:creationId xmlns:a16="http://schemas.microsoft.com/office/drawing/2014/main" xmlns="" id="{00000000-0008-0000-0000-00000C000000}"/>
            </a:ext>
          </a:extLst>
        </xdr:cNvPr>
        <xdr:cNvCxnSpPr/>
      </xdr:nvCxnSpPr>
      <xdr:spPr bwMode="auto">
        <a:xfrm>
          <a:off x="3192879" y="5500352"/>
          <a:ext cx="68419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2991655</xdr:colOff>
      <xdr:row>31</xdr:row>
      <xdr:rowOff>67076</xdr:rowOff>
    </xdr:from>
    <xdr:to>
      <xdr:col>2</xdr:col>
      <xdr:colOff>429297</xdr:colOff>
      <xdr:row>31</xdr:row>
      <xdr:rowOff>67077</xdr:rowOff>
    </xdr:to>
    <xdr:cxnSp macro="">
      <xdr:nvCxnSpPr>
        <xdr:cNvPr id="14" name="Straight Arrow Connector 13">
          <a:extLst>
            <a:ext uri="{FF2B5EF4-FFF2-40B4-BE49-F238E27FC236}">
              <a16:creationId xmlns:a16="http://schemas.microsoft.com/office/drawing/2014/main" xmlns="" id="{00000000-0008-0000-0000-00000E000000}"/>
            </a:ext>
          </a:extLst>
        </xdr:cNvPr>
        <xdr:cNvCxnSpPr/>
      </xdr:nvCxnSpPr>
      <xdr:spPr bwMode="auto">
        <a:xfrm flipV="1">
          <a:off x="3501444" y="8116372"/>
          <a:ext cx="1878170"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469554</xdr:colOff>
      <xdr:row>25</xdr:row>
      <xdr:rowOff>161016</xdr:rowOff>
    </xdr:from>
    <xdr:to>
      <xdr:col>5</xdr:col>
      <xdr:colOff>13428</xdr:colOff>
      <xdr:row>25</xdr:row>
      <xdr:rowOff>161017</xdr:rowOff>
    </xdr:to>
    <xdr:cxnSp macro="">
      <xdr:nvCxnSpPr>
        <xdr:cNvPr id="39" name="Straight Arrow Connector 38">
          <a:extLst>
            <a:ext uri="{FF2B5EF4-FFF2-40B4-BE49-F238E27FC236}">
              <a16:creationId xmlns:a16="http://schemas.microsoft.com/office/drawing/2014/main" xmlns="" id="{00000000-0008-0000-0000-000027000000}"/>
            </a:ext>
          </a:extLst>
        </xdr:cNvPr>
        <xdr:cNvCxnSpPr/>
      </xdr:nvCxnSpPr>
      <xdr:spPr bwMode="auto">
        <a:xfrm flipV="1">
          <a:off x="5419871" y="7002917"/>
          <a:ext cx="1878170"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509783</xdr:colOff>
      <xdr:row>24</xdr:row>
      <xdr:rowOff>53616</xdr:rowOff>
    </xdr:from>
    <xdr:to>
      <xdr:col>7</xdr:col>
      <xdr:colOff>845170</xdr:colOff>
      <xdr:row>25</xdr:row>
      <xdr:rowOff>40243</xdr:rowOff>
    </xdr:to>
    <xdr:sp macro="" textlink="">
      <xdr:nvSpPr>
        <xdr:cNvPr id="42" name="TextBox 41">
          <a:extLst>
            <a:ext uri="{FF2B5EF4-FFF2-40B4-BE49-F238E27FC236}">
              <a16:creationId xmlns:a16="http://schemas.microsoft.com/office/drawing/2014/main" xmlns="" id="{00000000-0008-0000-0000-00002A000000}"/>
            </a:ext>
          </a:extLst>
        </xdr:cNvPr>
        <xdr:cNvSpPr txBox="1"/>
      </xdr:nvSpPr>
      <xdr:spPr>
        <a:xfrm>
          <a:off x="9431086" y="6654039"/>
          <a:ext cx="335387" cy="228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100" b="1">
              <a:solidFill>
                <a:srgbClr val="FF0000"/>
              </a:solidFill>
            </a:rPr>
            <a:t>f1</a:t>
          </a:r>
        </a:p>
      </xdr:txBody>
    </xdr:sp>
    <xdr:clientData/>
  </xdr:twoCellAnchor>
  <xdr:twoCellAnchor>
    <xdr:from>
      <xdr:col>7</xdr:col>
      <xdr:colOff>147552</xdr:colOff>
      <xdr:row>28</xdr:row>
      <xdr:rowOff>120738</xdr:rowOff>
    </xdr:from>
    <xdr:to>
      <xdr:col>7</xdr:col>
      <xdr:colOff>500106</xdr:colOff>
      <xdr:row>28</xdr:row>
      <xdr:rowOff>120738</xdr:rowOff>
    </xdr:to>
    <xdr:cxnSp macro="">
      <xdr:nvCxnSpPr>
        <xdr:cNvPr id="44" name="Straight Arrow Connector 43">
          <a:extLst>
            <a:ext uri="{FF2B5EF4-FFF2-40B4-BE49-F238E27FC236}">
              <a16:creationId xmlns:a16="http://schemas.microsoft.com/office/drawing/2014/main" xmlns="" id="{00000000-0008-0000-0000-00002C000000}"/>
            </a:ext>
          </a:extLst>
        </xdr:cNvPr>
        <xdr:cNvCxnSpPr>
          <a:stCxn id="22" idx="1"/>
        </xdr:cNvCxnSpPr>
      </xdr:nvCxnSpPr>
      <xdr:spPr bwMode="auto">
        <a:xfrm flipH="1" flipV="1">
          <a:off x="9068855" y="7687076"/>
          <a:ext cx="352554" cy="0"/>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ln w="28575">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tabSelected="1" zoomScale="70" zoomScaleNormal="70" workbookViewId="0">
      <selection activeCell="J4" sqref="J4"/>
    </sheetView>
  </sheetViews>
  <sheetFormatPr defaultRowHeight="18.75" x14ac:dyDescent="0.3"/>
  <cols>
    <col min="1" max="1" width="7.5703125" style="13" customWidth="1"/>
    <col min="2" max="2" width="66.5703125" style="4" customWidth="1"/>
    <col min="3" max="3" width="12" style="4" bestFit="1" customWidth="1"/>
    <col min="4" max="4" width="11.85546875" style="4" customWidth="1"/>
    <col min="5" max="5" width="11" style="4" customWidth="1"/>
    <col min="6" max="6" width="13.85546875" style="13" customWidth="1"/>
    <col min="7" max="7" width="10.7109375" style="4" bestFit="1" customWidth="1"/>
    <col min="8" max="8" width="12.7109375" style="4" customWidth="1"/>
    <col min="9" max="9" width="20.85546875" style="4" customWidth="1"/>
    <col min="10" max="10" width="15.28515625" style="4" bestFit="1" customWidth="1"/>
    <col min="11" max="13" width="9.140625" style="4"/>
    <col min="14" max="14" width="8.5703125" style="4" customWidth="1"/>
    <col min="15" max="15" width="9.140625" style="4" hidden="1" customWidth="1"/>
    <col min="16" max="16384" width="9.140625" style="4"/>
  </cols>
  <sheetData>
    <row r="1" spans="1:15" ht="41.25" customHeight="1" x14ac:dyDescent="0.3">
      <c r="A1" s="135" t="s">
        <v>60</v>
      </c>
      <c r="B1" s="135"/>
      <c r="C1" s="135"/>
      <c r="D1" s="135"/>
      <c r="E1" s="135"/>
      <c r="F1" s="135"/>
      <c r="G1" s="135"/>
      <c r="H1" s="135"/>
      <c r="I1" s="135"/>
      <c r="J1" s="135"/>
      <c r="K1" s="2"/>
      <c r="L1" s="2"/>
      <c r="M1" s="2"/>
      <c r="N1" s="2"/>
      <c r="O1" s="3"/>
    </row>
    <row r="2" spans="1:15" ht="61.5" thickBot="1" x14ac:dyDescent="0.35">
      <c r="A2" s="130" t="s">
        <v>19</v>
      </c>
      <c r="B2" s="131" t="s">
        <v>10</v>
      </c>
      <c r="C2" s="130" t="s">
        <v>17</v>
      </c>
      <c r="D2" s="136" t="s">
        <v>21</v>
      </c>
      <c r="E2" s="137"/>
      <c r="F2" s="130" t="s">
        <v>55</v>
      </c>
    </row>
    <row r="3" spans="1:15" ht="19.5" thickBot="1" x14ac:dyDescent="0.35">
      <c r="A3" s="82">
        <v>1</v>
      </c>
      <c r="B3" s="115" t="s">
        <v>32</v>
      </c>
      <c r="C3" s="125"/>
      <c r="D3" s="6" t="s">
        <v>28</v>
      </c>
      <c r="E3" s="97" t="s">
        <v>29</v>
      </c>
      <c r="F3" s="116"/>
      <c r="H3" s="7"/>
      <c r="I3" s="7"/>
      <c r="J3" s="7"/>
      <c r="K3" s="7"/>
      <c r="L3" s="7"/>
      <c r="M3" s="7"/>
      <c r="N3" s="2"/>
      <c r="O3" s="2"/>
    </row>
    <row r="4" spans="1:15" ht="20.25" customHeight="1" x14ac:dyDescent="0.3">
      <c r="A4" s="5"/>
      <c r="B4" s="113" t="s">
        <v>27</v>
      </c>
      <c r="C4" s="114"/>
      <c r="D4" s="126">
        <v>1.8</v>
      </c>
      <c r="E4" s="126">
        <v>1.4</v>
      </c>
      <c r="F4" s="126">
        <v>0.7</v>
      </c>
    </row>
    <row r="5" spans="1:15" x14ac:dyDescent="0.3">
      <c r="A5" s="5"/>
      <c r="B5" s="94" t="s">
        <v>30</v>
      </c>
      <c r="C5" s="109"/>
      <c r="D5" s="117">
        <v>0.75</v>
      </c>
      <c r="E5" s="118">
        <v>1.65</v>
      </c>
      <c r="F5" s="117">
        <v>1.2</v>
      </c>
    </row>
    <row r="6" spans="1:15" ht="19.5" thickBot="1" x14ac:dyDescent="0.35">
      <c r="A6" s="5"/>
      <c r="B6" s="119" t="s">
        <v>31</v>
      </c>
      <c r="C6" s="120"/>
      <c r="D6" s="121">
        <v>1.9</v>
      </c>
      <c r="E6" s="121"/>
      <c r="F6" s="121">
        <v>0.15</v>
      </c>
    </row>
    <row r="7" spans="1:15" ht="19.5" thickBot="1" x14ac:dyDescent="0.35">
      <c r="A7" s="82">
        <v>2</v>
      </c>
      <c r="B7" s="122" t="s">
        <v>33</v>
      </c>
      <c r="C7" s="123"/>
      <c r="D7" s="97" t="s">
        <v>28</v>
      </c>
      <c r="E7" s="97" t="s">
        <v>29</v>
      </c>
      <c r="F7" s="124"/>
      <c r="I7" s="34"/>
    </row>
    <row r="8" spans="1:15" x14ac:dyDescent="0.3">
      <c r="A8" s="105"/>
      <c r="B8" s="113" t="s">
        <v>34</v>
      </c>
      <c r="C8" s="114"/>
      <c r="D8" s="126">
        <v>0.75</v>
      </c>
      <c r="E8" s="126">
        <v>0.2</v>
      </c>
      <c r="F8" s="126">
        <v>1.8</v>
      </c>
    </row>
    <row r="9" spans="1:15" x14ac:dyDescent="0.3">
      <c r="A9" s="104"/>
      <c r="B9" s="98" t="s">
        <v>35</v>
      </c>
      <c r="C9" s="110"/>
      <c r="D9" s="127">
        <v>0.2</v>
      </c>
      <c r="E9" s="127">
        <v>0.55000000000000004</v>
      </c>
      <c r="F9" s="127">
        <v>0.45</v>
      </c>
      <c r="H9" s="7"/>
      <c r="I9" s="7"/>
      <c r="J9" s="7"/>
      <c r="K9" s="7"/>
      <c r="L9" s="7"/>
      <c r="M9" s="7"/>
      <c r="N9" s="2"/>
      <c r="O9" s="2"/>
    </row>
    <row r="10" spans="1:15" x14ac:dyDescent="0.3">
      <c r="A10" s="104">
        <v>3</v>
      </c>
      <c r="B10" s="98" t="s">
        <v>52</v>
      </c>
      <c r="C10" s="110"/>
      <c r="D10" s="127">
        <v>0.4</v>
      </c>
      <c r="E10" s="127">
        <v>1</v>
      </c>
      <c r="F10" s="127">
        <v>2.1</v>
      </c>
      <c r="H10" s="7"/>
      <c r="I10" s="7"/>
      <c r="J10" s="7"/>
      <c r="K10" s="7"/>
      <c r="L10" s="7"/>
      <c r="M10" s="7"/>
      <c r="N10" s="2"/>
      <c r="O10" s="2"/>
    </row>
    <row r="11" spans="1:15" x14ac:dyDescent="0.3">
      <c r="A11" s="104">
        <v>4</v>
      </c>
      <c r="B11" s="98" t="s">
        <v>57</v>
      </c>
      <c r="C11" s="111">
        <v>100</v>
      </c>
      <c r="D11" s="128"/>
      <c r="E11" s="128"/>
      <c r="F11" s="65"/>
      <c r="H11" s="7"/>
      <c r="I11" s="7"/>
      <c r="J11" s="7"/>
      <c r="K11" s="7"/>
      <c r="L11" s="7"/>
      <c r="M11" s="7"/>
      <c r="N11" s="2"/>
      <c r="O11" s="2"/>
    </row>
    <row r="12" spans="1:15" x14ac:dyDescent="0.3">
      <c r="A12" s="104">
        <v>5</v>
      </c>
      <c r="B12" s="98" t="s">
        <v>42</v>
      </c>
      <c r="C12" s="110"/>
      <c r="D12" s="127">
        <v>1.56</v>
      </c>
      <c r="E12" s="128"/>
      <c r="F12" s="65"/>
      <c r="H12" s="7"/>
      <c r="I12" s="7"/>
      <c r="J12" s="7"/>
      <c r="K12" s="7"/>
      <c r="L12" s="7"/>
      <c r="M12" s="7"/>
      <c r="N12" s="2"/>
      <c r="O12" s="2"/>
    </row>
    <row r="13" spans="1:15" x14ac:dyDescent="0.3">
      <c r="A13" s="59">
        <v>6</v>
      </c>
      <c r="B13" s="129" t="s">
        <v>53</v>
      </c>
      <c r="C13" s="112"/>
      <c r="D13" s="133">
        <v>0.1</v>
      </c>
      <c r="E13" s="133"/>
      <c r="F13" s="103"/>
      <c r="H13" s="7"/>
      <c r="I13" s="7"/>
      <c r="J13" s="7"/>
      <c r="K13" s="7"/>
      <c r="L13" s="7"/>
      <c r="M13" s="7"/>
      <c r="N13" s="2"/>
      <c r="O13" s="2"/>
    </row>
    <row r="14" spans="1:15" x14ac:dyDescent="0.3">
      <c r="A14" s="59">
        <v>7</v>
      </c>
      <c r="B14" s="129" t="s">
        <v>43</v>
      </c>
      <c r="C14" s="112"/>
      <c r="D14" s="133">
        <v>3</v>
      </c>
      <c r="E14" s="133"/>
      <c r="F14" s="103"/>
      <c r="H14" s="7"/>
      <c r="I14" s="7"/>
      <c r="J14" s="7"/>
      <c r="K14" s="7"/>
      <c r="L14" s="7"/>
      <c r="M14" s="7"/>
      <c r="N14" s="2"/>
      <c r="O14" s="2"/>
    </row>
    <row r="15" spans="1:15" x14ac:dyDescent="0.3">
      <c r="A15" s="59">
        <v>8</v>
      </c>
      <c r="B15" s="129" t="s">
        <v>59</v>
      </c>
      <c r="C15" s="112"/>
      <c r="D15" s="138">
        <f>D14-E9-E9</f>
        <v>1.9000000000000001</v>
      </c>
      <c r="E15" s="138"/>
      <c r="F15" s="103"/>
      <c r="H15" s="7"/>
      <c r="I15" s="7"/>
      <c r="J15" s="7"/>
      <c r="K15" s="7"/>
      <c r="L15" s="7"/>
      <c r="M15" s="7"/>
      <c r="N15" s="2"/>
      <c r="O15" s="2"/>
    </row>
    <row r="16" spans="1:15" x14ac:dyDescent="0.3">
      <c r="A16" s="59">
        <v>9</v>
      </c>
      <c r="B16" s="129" t="s">
        <v>54</v>
      </c>
      <c r="C16" s="112"/>
      <c r="D16" s="35"/>
      <c r="E16" s="35"/>
      <c r="F16" s="127">
        <v>0.15</v>
      </c>
      <c r="G16" s="77"/>
      <c r="H16" s="7"/>
      <c r="I16" s="7"/>
      <c r="J16" s="7"/>
      <c r="K16" s="7"/>
      <c r="L16" s="7"/>
      <c r="M16" s="7"/>
      <c r="N16" s="2"/>
      <c r="O16" s="2"/>
    </row>
    <row r="17" spans="1:15" ht="18" customHeight="1" x14ac:dyDescent="0.3">
      <c r="A17" s="10"/>
      <c r="B17" s="9"/>
      <c r="C17" s="9"/>
      <c r="D17" s="9"/>
      <c r="E17" s="9"/>
      <c r="F17" s="7"/>
      <c r="G17" s="7"/>
      <c r="H17" s="7"/>
      <c r="I17" s="7"/>
      <c r="J17" s="7"/>
      <c r="K17" s="7"/>
      <c r="L17" s="7"/>
      <c r="M17" s="7"/>
      <c r="N17" s="2"/>
      <c r="O17" s="2"/>
    </row>
    <row r="18" spans="1:15" ht="18" customHeight="1" x14ac:dyDescent="0.3">
      <c r="A18" s="10"/>
      <c r="B18" s="9"/>
      <c r="C18" s="9"/>
      <c r="D18" s="9"/>
      <c r="E18" s="9"/>
      <c r="F18" s="7"/>
      <c r="G18" s="7"/>
      <c r="H18" s="7"/>
      <c r="I18" s="7"/>
      <c r="J18" s="7"/>
      <c r="K18" s="7"/>
      <c r="L18" s="7"/>
      <c r="M18" s="7"/>
      <c r="N18" s="2"/>
      <c r="O18" s="2"/>
    </row>
    <row r="19" spans="1:15" x14ac:dyDescent="0.3">
      <c r="A19" s="10"/>
      <c r="C19" s="9"/>
      <c r="D19" s="9"/>
      <c r="E19" s="9"/>
      <c r="F19" s="7"/>
      <c r="G19" s="102">
        <f>D10</f>
        <v>0.4</v>
      </c>
      <c r="H19" s="7"/>
      <c r="I19" s="7"/>
      <c r="J19" s="7"/>
      <c r="K19" s="7"/>
      <c r="M19" s="7"/>
      <c r="N19" s="2"/>
      <c r="O19" s="2"/>
    </row>
    <row r="20" spans="1:15" x14ac:dyDescent="0.3">
      <c r="A20" s="10"/>
      <c r="B20" s="101">
        <f>D8</f>
        <v>0.75</v>
      </c>
      <c r="C20" s="9"/>
      <c r="D20" s="9"/>
      <c r="E20" s="9"/>
      <c r="F20" s="7"/>
      <c r="G20" s="7"/>
      <c r="H20" s="7"/>
      <c r="I20" s="7"/>
      <c r="J20" s="7"/>
      <c r="K20" s="7"/>
      <c r="L20" s="7"/>
      <c r="M20" s="7"/>
      <c r="N20" s="2"/>
      <c r="O20" s="2"/>
    </row>
    <row r="21" spans="1:15" x14ac:dyDescent="0.3">
      <c r="A21" s="10"/>
      <c r="B21" s="9"/>
      <c r="C21" s="9"/>
      <c r="D21" s="9"/>
      <c r="E21" s="9"/>
      <c r="F21" s="7"/>
      <c r="G21" s="7"/>
      <c r="H21" s="7"/>
      <c r="I21" s="7"/>
      <c r="J21" s="7"/>
      <c r="K21" s="7"/>
      <c r="L21" s="7"/>
      <c r="M21" s="7"/>
      <c r="N21" s="2"/>
      <c r="O21" s="2"/>
    </row>
    <row r="22" spans="1:15" x14ac:dyDescent="0.3">
      <c r="A22" s="10"/>
      <c r="B22" s="9"/>
      <c r="C22" s="9"/>
      <c r="D22" s="9"/>
      <c r="E22" s="11"/>
      <c r="F22" s="7"/>
      <c r="G22" s="7"/>
      <c r="H22" s="7"/>
      <c r="K22" s="7"/>
      <c r="L22" s="7"/>
      <c r="M22" s="7"/>
      <c r="N22" s="2"/>
      <c r="O22" s="2"/>
    </row>
    <row r="23" spans="1:15" x14ac:dyDescent="0.3">
      <c r="A23" s="10"/>
      <c r="B23" s="9"/>
      <c r="C23" s="9"/>
      <c r="D23" s="9"/>
      <c r="E23" s="11"/>
      <c r="F23" s="7"/>
      <c r="G23" s="7"/>
      <c r="H23" s="7"/>
      <c r="K23" s="7"/>
      <c r="L23" s="7"/>
      <c r="M23" s="7"/>
      <c r="N23" s="2"/>
      <c r="O23" s="2"/>
    </row>
    <row r="24" spans="1:15" x14ac:dyDescent="0.3">
      <c r="A24" s="10"/>
      <c r="B24" s="9"/>
      <c r="C24" s="9"/>
      <c r="D24" s="100">
        <f>D14</f>
        <v>3</v>
      </c>
      <c r="E24" s="11"/>
      <c r="F24" s="7"/>
      <c r="G24" s="7"/>
      <c r="H24" s="7"/>
      <c r="I24" s="99">
        <f>F10</f>
        <v>2.1</v>
      </c>
      <c r="K24" s="7"/>
      <c r="L24" s="7"/>
      <c r="M24" s="7"/>
      <c r="N24" s="2"/>
      <c r="O24" s="2"/>
    </row>
    <row r="25" spans="1:15" x14ac:dyDescent="0.3">
      <c r="A25" s="10"/>
      <c r="B25" s="9"/>
      <c r="C25" s="9"/>
      <c r="D25" s="9"/>
      <c r="E25" s="11"/>
      <c r="F25" s="7"/>
      <c r="G25" s="7"/>
      <c r="H25" s="7"/>
      <c r="K25" s="7"/>
      <c r="L25" s="7"/>
      <c r="M25" s="7"/>
      <c r="N25" s="2"/>
      <c r="O25" s="2"/>
    </row>
    <row r="26" spans="1:15" x14ac:dyDescent="0.3">
      <c r="A26" s="10"/>
      <c r="B26" s="12"/>
      <c r="C26" s="9"/>
      <c r="D26" s="9"/>
      <c r="E26" s="46"/>
      <c r="F26" s="7"/>
      <c r="G26" s="7"/>
      <c r="H26" s="7"/>
      <c r="I26" s="134"/>
      <c r="J26" s="134"/>
      <c r="K26" s="134"/>
      <c r="L26" s="134"/>
      <c r="M26" s="7"/>
      <c r="N26" s="2"/>
      <c r="O26" s="2"/>
    </row>
    <row r="27" spans="1:15" x14ac:dyDescent="0.3">
      <c r="A27" s="10"/>
      <c r="B27" s="9"/>
      <c r="C27" s="132" t="s">
        <v>58</v>
      </c>
      <c r="D27" s="46">
        <f>D15</f>
        <v>1.9000000000000001</v>
      </c>
      <c r="E27" s="9"/>
      <c r="F27" s="7"/>
      <c r="G27" s="7"/>
      <c r="H27" s="7"/>
      <c r="I27" s="134"/>
      <c r="J27" s="134"/>
      <c r="K27" s="134"/>
      <c r="L27" s="134"/>
      <c r="M27" s="7"/>
      <c r="N27" s="2"/>
      <c r="O27" s="2"/>
    </row>
    <row r="28" spans="1:15" x14ac:dyDescent="0.3">
      <c r="A28" s="10"/>
      <c r="B28" s="9"/>
      <c r="C28" s="9"/>
      <c r="D28" s="9"/>
      <c r="E28" s="9"/>
      <c r="F28" s="7"/>
      <c r="G28" s="7"/>
      <c r="H28" s="7"/>
      <c r="I28" s="49"/>
      <c r="J28" s="49"/>
      <c r="K28" s="50"/>
      <c r="L28" s="49"/>
      <c r="M28" s="7"/>
      <c r="N28" s="2"/>
      <c r="O28" s="2"/>
    </row>
    <row r="29" spans="1:15" x14ac:dyDescent="0.3">
      <c r="A29" s="10"/>
      <c r="B29" s="9"/>
      <c r="D29" s="9"/>
      <c r="E29" s="9"/>
      <c r="F29" s="7"/>
      <c r="G29" s="7"/>
      <c r="H29" s="7"/>
      <c r="I29" s="139"/>
      <c r="J29" s="139"/>
      <c r="K29" s="8"/>
      <c r="L29" s="7"/>
      <c r="M29" s="7"/>
      <c r="N29" s="2"/>
      <c r="O29" s="2"/>
    </row>
    <row r="30" spans="1:15" x14ac:dyDescent="0.3">
      <c r="A30" s="10"/>
      <c r="B30" s="48"/>
      <c r="C30" s="9"/>
      <c r="D30" s="9"/>
      <c r="E30" s="9"/>
      <c r="F30" s="7"/>
      <c r="G30" s="7"/>
      <c r="H30" s="7"/>
      <c r="I30" s="7"/>
      <c r="J30" s="7"/>
      <c r="K30" s="7"/>
      <c r="L30" s="7"/>
      <c r="M30" s="7"/>
      <c r="N30" s="2"/>
      <c r="O30" s="2"/>
    </row>
    <row r="31" spans="1:15" x14ac:dyDescent="0.3">
      <c r="A31" s="10"/>
      <c r="B31" s="9"/>
      <c r="C31" s="155"/>
      <c r="D31" s="155"/>
      <c r="E31" s="155"/>
      <c r="F31" s="155"/>
      <c r="G31" s="7"/>
      <c r="H31" s="7"/>
      <c r="I31" s="7"/>
      <c r="J31" s="7"/>
      <c r="K31" s="8"/>
      <c r="L31" s="7"/>
      <c r="M31" s="7"/>
      <c r="N31" s="2"/>
      <c r="O31" s="2"/>
    </row>
    <row r="32" spans="1:15" x14ac:dyDescent="0.3">
      <c r="A32" s="10"/>
      <c r="B32" s="9"/>
      <c r="C32" s="9"/>
      <c r="D32" s="9"/>
      <c r="E32" s="9"/>
      <c r="F32" s="9"/>
      <c r="G32" s="7"/>
      <c r="H32" s="7"/>
      <c r="I32" s="7"/>
      <c r="J32" s="7"/>
      <c r="K32" s="8"/>
      <c r="L32" s="7"/>
      <c r="M32" s="7"/>
      <c r="N32" s="2"/>
      <c r="O32" s="2"/>
    </row>
    <row r="33" spans="1:22" x14ac:dyDescent="0.3">
      <c r="A33" s="10"/>
      <c r="B33" s="95"/>
      <c r="C33" s="96"/>
      <c r="D33" s="9"/>
      <c r="E33" s="9"/>
      <c r="F33" s="9"/>
      <c r="G33" s="9"/>
      <c r="H33" s="95"/>
      <c r="I33" s="95"/>
      <c r="J33" s="7"/>
      <c r="K33" s="8"/>
      <c r="L33" s="7"/>
      <c r="M33" s="7"/>
      <c r="N33" s="2"/>
      <c r="O33" s="2"/>
    </row>
    <row r="34" spans="1:22" x14ac:dyDescent="0.3">
      <c r="B34" s="14"/>
      <c r="C34" s="14"/>
      <c r="D34" s="14"/>
      <c r="E34" s="14"/>
    </row>
    <row r="35" spans="1:22" x14ac:dyDescent="0.3">
      <c r="B35" s="14"/>
      <c r="C35" s="14"/>
      <c r="D35" s="14"/>
      <c r="E35" s="14"/>
    </row>
    <row r="37" spans="1:22" s="21" customFormat="1" ht="61.5" customHeight="1" x14ac:dyDescent="0.25">
      <c r="A37" s="16" t="s">
        <v>23</v>
      </c>
      <c r="B37" s="17" t="s">
        <v>0</v>
      </c>
      <c r="C37" s="18" t="s">
        <v>5</v>
      </c>
      <c r="D37" s="19" t="s">
        <v>7</v>
      </c>
      <c r="E37" s="19" t="s">
        <v>6</v>
      </c>
      <c r="F37" s="19" t="s">
        <v>49</v>
      </c>
      <c r="G37" s="20" t="s">
        <v>8</v>
      </c>
      <c r="H37" s="20" t="s">
        <v>1</v>
      </c>
      <c r="I37" s="20" t="s">
        <v>56</v>
      </c>
      <c r="J37" s="20" t="s">
        <v>4</v>
      </c>
    </row>
    <row r="38" spans="1:22" ht="97.5" x14ac:dyDescent="0.3">
      <c r="A38" s="168">
        <v>1</v>
      </c>
      <c r="B38" s="22" t="s">
        <v>24</v>
      </c>
      <c r="C38" s="142"/>
      <c r="D38" s="143"/>
      <c r="E38" s="143"/>
      <c r="F38" s="143"/>
      <c r="G38" s="143"/>
      <c r="H38" s="143"/>
      <c r="I38" s="143"/>
      <c r="J38" s="144"/>
    </row>
    <row r="39" spans="1:22" ht="22.5" x14ac:dyDescent="0.3">
      <c r="A39" s="169"/>
      <c r="B39" s="51" t="s">
        <v>11</v>
      </c>
      <c r="C39" s="52">
        <v>2</v>
      </c>
      <c r="D39" s="57"/>
      <c r="E39" s="23">
        <f>(D4+E4)/2</f>
        <v>1.6</v>
      </c>
      <c r="F39" s="42">
        <f>F4</f>
        <v>0.7</v>
      </c>
      <c r="G39" s="37">
        <f>(C39*E39*F39)</f>
        <v>2.2399999999999998</v>
      </c>
      <c r="H39" s="31" t="s">
        <v>25</v>
      </c>
      <c r="I39" s="145"/>
      <c r="J39" s="146"/>
    </row>
    <row r="40" spans="1:22" ht="22.5" x14ac:dyDescent="0.3">
      <c r="A40" s="169"/>
      <c r="B40" s="51" t="s">
        <v>12</v>
      </c>
      <c r="C40" s="52">
        <v>2</v>
      </c>
      <c r="D40" s="25"/>
      <c r="E40" s="23">
        <f>(D5+E5)/2</f>
        <v>1.2</v>
      </c>
      <c r="F40" s="42">
        <f>F5</f>
        <v>1.2</v>
      </c>
      <c r="G40" s="37">
        <f>(C40*E40*F40)</f>
        <v>2.88</v>
      </c>
      <c r="H40" s="31" t="s">
        <v>25</v>
      </c>
      <c r="I40" s="145"/>
      <c r="J40" s="146"/>
    </row>
    <row r="41" spans="1:22" ht="22.5" x14ac:dyDescent="0.3">
      <c r="A41" s="169"/>
      <c r="B41" s="24" t="s">
        <v>22</v>
      </c>
      <c r="C41" s="52">
        <v>1</v>
      </c>
      <c r="D41" s="60"/>
      <c r="E41" s="23">
        <f>D6</f>
        <v>1.9</v>
      </c>
      <c r="F41" s="42">
        <f>F6</f>
        <v>0.15</v>
      </c>
      <c r="G41" s="37">
        <f>E41*F41</f>
        <v>0.28499999999999998</v>
      </c>
      <c r="H41" s="31" t="s">
        <v>25</v>
      </c>
      <c r="I41" s="145"/>
      <c r="J41" s="146"/>
    </row>
    <row r="42" spans="1:22" s="15" customFormat="1" ht="22.5" x14ac:dyDescent="0.25">
      <c r="A42" s="169"/>
      <c r="B42" s="66"/>
      <c r="C42" s="67"/>
      <c r="D42" s="68"/>
      <c r="E42" s="148" t="s">
        <v>9</v>
      </c>
      <c r="F42" s="149"/>
      <c r="G42" s="53">
        <f>G39+G40+G41</f>
        <v>5.4049999999999994</v>
      </c>
      <c r="H42" s="31" t="s">
        <v>25</v>
      </c>
      <c r="I42" s="156"/>
      <c r="J42" s="157"/>
    </row>
    <row r="43" spans="1:22" ht="22.5" x14ac:dyDescent="0.3">
      <c r="A43" s="154"/>
      <c r="B43" s="26"/>
      <c r="C43" s="58"/>
      <c r="D43" s="23">
        <f>C11</f>
        <v>100</v>
      </c>
      <c r="E43" s="147"/>
      <c r="F43" s="147"/>
      <c r="G43" s="36">
        <f>G42*D43</f>
        <v>540.49999999999989</v>
      </c>
      <c r="H43" s="31" t="s">
        <v>26</v>
      </c>
      <c r="I43" s="1">
        <v>592.9</v>
      </c>
      <c r="J43" s="36">
        <f>G43*I43</f>
        <v>320462.4499999999</v>
      </c>
    </row>
    <row r="44" spans="1:22" ht="93.75" x14ac:dyDescent="0.3">
      <c r="A44" s="87">
        <v>2</v>
      </c>
      <c r="B44" s="27" t="s">
        <v>18</v>
      </c>
      <c r="C44" s="54">
        <v>2</v>
      </c>
      <c r="D44" s="23">
        <f>C11</f>
        <v>100</v>
      </c>
      <c r="E44" s="23">
        <f>D13</f>
        <v>0.1</v>
      </c>
      <c r="F44" s="55">
        <f>F5</f>
        <v>1.2</v>
      </c>
      <c r="G44" s="23">
        <f>C44*D44*E44*F44</f>
        <v>24</v>
      </c>
      <c r="H44" s="23" t="s">
        <v>26</v>
      </c>
      <c r="I44" s="1">
        <v>5202.8999999999996</v>
      </c>
      <c r="J44" s="36">
        <f>G44*I44</f>
        <v>124869.59999999999</v>
      </c>
    </row>
    <row r="45" spans="1:22" ht="83.25" customHeight="1" x14ac:dyDescent="0.3">
      <c r="A45" s="42">
        <v>3</v>
      </c>
      <c r="B45" s="27" t="s">
        <v>50</v>
      </c>
      <c r="C45" s="52">
        <v>2</v>
      </c>
      <c r="D45" s="23">
        <f>C11</f>
        <v>100</v>
      </c>
      <c r="E45" s="23">
        <f>(D10+E10)/2</f>
        <v>0.7</v>
      </c>
      <c r="F45" s="42">
        <f>F10</f>
        <v>2.1</v>
      </c>
      <c r="G45" s="23">
        <f>(C45*D45*F45*E45)</f>
        <v>294</v>
      </c>
      <c r="H45" s="23" t="s">
        <v>26</v>
      </c>
      <c r="I45" s="39">
        <v>5733.6</v>
      </c>
      <c r="J45" s="40">
        <f>G45*I45</f>
        <v>1685678.4000000001</v>
      </c>
      <c r="K45" s="28"/>
      <c r="L45" s="28"/>
      <c r="M45" s="28"/>
      <c r="N45" s="28"/>
      <c r="O45" s="28"/>
      <c r="P45" s="28"/>
      <c r="Q45" s="28"/>
      <c r="R45" s="28"/>
      <c r="S45" s="28"/>
      <c r="T45" s="28"/>
      <c r="U45" s="28"/>
      <c r="V45" s="28"/>
    </row>
    <row r="46" spans="1:22" ht="20.25" x14ac:dyDescent="0.3">
      <c r="A46" s="153">
        <v>4</v>
      </c>
      <c r="B46" s="45" t="s">
        <v>13</v>
      </c>
      <c r="C46" s="32"/>
      <c r="H46" s="158"/>
      <c r="I46" s="158"/>
      <c r="J46" s="146"/>
    </row>
    <row r="47" spans="1:22" ht="37.5" x14ac:dyDescent="0.3">
      <c r="A47" s="153"/>
      <c r="B47" s="43" t="s">
        <v>14</v>
      </c>
      <c r="C47" s="52">
        <v>2</v>
      </c>
      <c r="D47" s="23">
        <f>C11</f>
        <v>100</v>
      </c>
      <c r="E47" s="23">
        <f>E10</f>
        <v>1</v>
      </c>
      <c r="F47" s="42">
        <f>F10</f>
        <v>2.1</v>
      </c>
      <c r="G47" s="33">
        <f>C47*D47*E47*F47</f>
        <v>420</v>
      </c>
      <c r="H47" s="33" t="s">
        <v>25</v>
      </c>
      <c r="I47" s="145"/>
      <c r="J47" s="146"/>
    </row>
    <row r="48" spans="1:22" ht="22.5" x14ac:dyDescent="0.3">
      <c r="A48" s="153"/>
      <c r="B48" s="30"/>
      <c r="C48" s="52">
        <v>2</v>
      </c>
      <c r="D48" s="23">
        <f>C11</f>
        <v>100</v>
      </c>
      <c r="E48" s="29">
        <f>E10</f>
        <v>1</v>
      </c>
      <c r="F48" s="62">
        <f>(((E10-D10)^2)+(F10^2))^(1/2)</f>
        <v>2.1840329667841556</v>
      </c>
      <c r="G48" s="88">
        <f>C48*D48*E48*F48</f>
        <v>436.80659335683112</v>
      </c>
      <c r="H48" s="33" t="s">
        <v>25</v>
      </c>
      <c r="I48" s="145"/>
      <c r="J48" s="146"/>
    </row>
    <row r="49" spans="1:32" ht="22.5" x14ac:dyDescent="0.3">
      <c r="A49" s="153"/>
      <c r="B49" s="30"/>
      <c r="C49" s="69"/>
      <c r="D49" s="69"/>
      <c r="E49" s="150" t="s">
        <v>9</v>
      </c>
      <c r="F49" s="150"/>
      <c r="G49" s="91">
        <f>G47+G48</f>
        <v>856.80659335683117</v>
      </c>
      <c r="H49" s="31" t="s">
        <v>25</v>
      </c>
      <c r="I49" s="140"/>
      <c r="J49" s="141"/>
    </row>
    <row r="50" spans="1:32" ht="37.5" x14ac:dyDescent="0.3">
      <c r="A50" s="153"/>
      <c r="B50" s="27" t="s">
        <v>20</v>
      </c>
      <c r="C50" s="153"/>
      <c r="D50" s="153"/>
      <c r="E50" s="153"/>
      <c r="F50" s="56">
        <v>0.6</v>
      </c>
      <c r="G50" s="89">
        <f>G49*F50</f>
        <v>514.0839560140987</v>
      </c>
      <c r="H50" s="23" t="s">
        <v>25</v>
      </c>
      <c r="I50" s="1">
        <v>286.35000000000002</v>
      </c>
      <c r="J50" s="36">
        <f t="shared" ref="J50:J51" si="0">G50*I50</f>
        <v>147207.94080463718</v>
      </c>
    </row>
    <row r="51" spans="1:32" ht="42" customHeight="1" x14ac:dyDescent="0.3">
      <c r="A51" s="153"/>
      <c r="B51" s="27" t="s">
        <v>15</v>
      </c>
      <c r="C51" s="164"/>
      <c r="D51" s="165"/>
      <c r="E51" s="166"/>
      <c r="F51" s="56">
        <v>0.4</v>
      </c>
      <c r="G51" s="90">
        <f>G49*F51</f>
        <v>342.72263734273247</v>
      </c>
      <c r="H51" s="31" t="s">
        <v>25</v>
      </c>
      <c r="I51" s="1">
        <v>628.95000000000005</v>
      </c>
      <c r="J51" s="36">
        <f t="shared" si="0"/>
        <v>215555.40275671161</v>
      </c>
    </row>
    <row r="52" spans="1:32" ht="39" customHeight="1" x14ac:dyDescent="0.3">
      <c r="A52" s="42">
        <v>5</v>
      </c>
      <c r="B52" s="43" t="s">
        <v>48</v>
      </c>
      <c r="C52" s="64"/>
      <c r="D52" s="23">
        <f>C11</f>
        <v>100</v>
      </c>
      <c r="E52" s="23">
        <f>D14</f>
        <v>3</v>
      </c>
      <c r="F52" s="42">
        <f>F16</f>
        <v>0.15</v>
      </c>
      <c r="G52" s="31">
        <f>D52*E52*F52</f>
        <v>45</v>
      </c>
      <c r="H52" s="23" t="s">
        <v>26</v>
      </c>
      <c r="I52" s="1">
        <v>535.54999999999995</v>
      </c>
      <c r="J52" s="36">
        <f>I52*G52</f>
        <v>24099.749999999996</v>
      </c>
    </row>
    <row r="53" spans="1:32" ht="37.5" x14ac:dyDescent="0.3">
      <c r="A53" s="42">
        <v>6</v>
      </c>
      <c r="B53" s="41" t="s">
        <v>51</v>
      </c>
      <c r="C53" s="161"/>
      <c r="D53" s="162"/>
      <c r="E53" s="163"/>
      <c r="F53" s="71">
        <v>0.85</v>
      </c>
      <c r="G53" s="72">
        <f>G52*F53</f>
        <v>38.25</v>
      </c>
      <c r="H53" s="29" t="s">
        <v>26</v>
      </c>
      <c r="I53" s="39">
        <v>700</v>
      </c>
      <c r="J53" s="40">
        <f>G53*I53</f>
        <v>26775</v>
      </c>
    </row>
    <row r="54" spans="1:32" ht="20.25" x14ac:dyDescent="0.3">
      <c r="A54" s="153">
        <v>7</v>
      </c>
      <c r="B54" s="44" t="s">
        <v>16</v>
      </c>
      <c r="C54" s="160"/>
      <c r="D54" s="160"/>
      <c r="E54" s="160"/>
      <c r="F54" s="160"/>
      <c r="G54" s="160"/>
      <c r="H54" s="160"/>
      <c r="I54" s="160"/>
      <c r="J54" s="160"/>
    </row>
    <row r="55" spans="1:32" ht="22.5" x14ac:dyDescent="0.3">
      <c r="A55" s="153"/>
      <c r="B55" s="41" t="s">
        <v>36</v>
      </c>
      <c r="C55" s="73">
        <v>2</v>
      </c>
      <c r="D55" s="74">
        <f>C11</f>
        <v>100</v>
      </c>
      <c r="F55" s="75">
        <f>D12+D10</f>
        <v>1.96</v>
      </c>
      <c r="G55" s="74">
        <f>F55*D55*C55</f>
        <v>392</v>
      </c>
      <c r="H55" s="74" t="s">
        <v>25</v>
      </c>
      <c r="I55" s="38">
        <v>283.8</v>
      </c>
      <c r="J55" s="92">
        <f>I55*G55</f>
        <v>111249.60000000001</v>
      </c>
    </row>
    <row r="56" spans="1:32" ht="75.75" thickBot="1" x14ac:dyDescent="0.35">
      <c r="A56" s="42">
        <v>8</v>
      </c>
      <c r="B56" s="41" t="s">
        <v>37</v>
      </c>
      <c r="C56" s="35"/>
      <c r="D56" s="23">
        <f>C11</f>
        <v>100</v>
      </c>
      <c r="E56" s="83">
        <f>D14</f>
        <v>3</v>
      </c>
      <c r="F56" s="61"/>
      <c r="G56" s="42">
        <f>E56*D56</f>
        <v>300</v>
      </c>
      <c r="H56" s="23" t="s">
        <v>25</v>
      </c>
      <c r="I56" s="1">
        <v>327.60000000000002</v>
      </c>
      <c r="J56" s="36">
        <f>I56*G56</f>
        <v>98280</v>
      </c>
    </row>
    <row r="57" spans="1:32" ht="19.5" thickBot="1" x14ac:dyDescent="0.35">
      <c r="A57" s="154">
        <v>9</v>
      </c>
      <c r="B57" s="167" t="s">
        <v>38</v>
      </c>
      <c r="C57" s="160"/>
      <c r="D57" s="145"/>
      <c r="E57" s="84" t="s">
        <v>2</v>
      </c>
      <c r="F57" s="85" t="s">
        <v>3</v>
      </c>
      <c r="G57" s="175"/>
      <c r="I57" s="160"/>
      <c r="J57" s="160"/>
    </row>
    <row r="58" spans="1:32" ht="23.25" thickBot="1" x14ac:dyDescent="0.35">
      <c r="A58" s="153"/>
      <c r="B58" s="167"/>
      <c r="C58" s="160"/>
      <c r="D58" s="145"/>
      <c r="E58" s="80">
        <f>G44*0.47</f>
        <v>11.28</v>
      </c>
      <c r="F58" s="79">
        <f>G44*0.89</f>
        <v>21.36</v>
      </c>
      <c r="G58" s="176"/>
      <c r="H58" s="106" t="s">
        <v>26</v>
      </c>
      <c r="I58" s="160"/>
      <c r="J58" s="160"/>
    </row>
    <row r="59" spans="1:32" ht="23.25" thickBot="1" x14ac:dyDescent="0.35">
      <c r="A59" s="153"/>
      <c r="B59" s="167"/>
      <c r="C59" s="160"/>
      <c r="D59" s="145"/>
      <c r="E59" s="81">
        <f>G45*0.47</f>
        <v>138.17999999999998</v>
      </c>
      <c r="F59" s="82">
        <f>G45*0.94</f>
        <v>276.35999999999996</v>
      </c>
      <c r="G59" s="176"/>
      <c r="H59" s="106" t="s">
        <v>26</v>
      </c>
      <c r="I59" s="160"/>
      <c r="J59" s="160"/>
    </row>
    <row r="60" spans="1:32" ht="23.25" thickBot="1" x14ac:dyDescent="0.35">
      <c r="A60" s="153"/>
      <c r="B60" s="167"/>
      <c r="C60" s="160"/>
      <c r="D60" s="145"/>
      <c r="E60" s="81">
        <f>G55*0.012</f>
        <v>4.7039999999999997</v>
      </c>
      <c r="F60" s="79"/>
      <c r="G60" s="176"/>
      <c r="H60" s="106" t="s">
        <v>26</v>
      </c>
      <c r="I60" s="160"/>
      <c r="J60" s="160"/>
    </row>
    <row r="61" spans="1:32" ht="23.25" thickBot="1" x14ac:dyDescent="0.35">
      <c r="A61" s="153"/>
      <c r="B61" s="167"/>
      <c r="C61" s="160"/>
      <c r="D61" s="145"/>
      <c r="E61" s="81">
        <f>G56*0.028</f>
        <v>8.4</v>
      </c>
      <c r="F61" s="79">
        <f>G56*0.056</f>
        <v>16.8</v>
      </c>
      <c r="G61" s="176"/>
      <c r="H61" s="106" t="s">
        <v>26</v>
      </c>
      <c r="I61" s="160"/>
      <c r="J61" s="160"/>
    </row>
    <row r="62" spans="1:32" ht="23.25" thickBot="1" x14ac:dyDescent="0.35">
      <c r="A62" s="153"/>
      <c r="B62" s="167"/>
      <c r="C62" s="160"/>
      <c r="D62" s="145"/>
      <c r="E62" s="81">
        <f>E58+E60+E59+E61</f>
        <v>162.56399999999999</v>
      </c>
      <c r="F62" s="79">
        <f>F58+F59+F61</f>
        <v>314.52</v>
      </c>
      <c r="G62" s="176"/>
      <c r="H62" s="106" t="s">
        <v>26</v>
      </c>
      <c r="I62" s="160"/>
      <c r="J62" s="160"/>
    </row>
    <row r="63" spans="1:32" ht="22.5" x14ac:dyDescent="0.3">
      <c r="A63" s="153"/>
      <c r="B63" s="167"/>
      <c r="C63" s="160"/>
      <c r="D63" s="160"/>
      <c r="E63" s="159" t="s">
        <v>9</v>
      </c>
      <c r="F63" s="159"/>
      <c r="G63" s="53">
        <f>F62+E62</f>
        <v>477.08399999999995</v>
      </c>
      <c r="H63" s="107" t="s">
        <v>26</v>
      </c>
      <c r="I63" s="160"/>
      <c r="J63" s="160"/>
    </row>
    <row r="64" spans="1:32" s="35" customFormat="1" ht="37.5" x14ac:dyDescent="0.3">
      <c r="A64" s="153"/>
      <c r="B64" s="41" t="s">
        <v>39</v>
      </c>
      <c r="C64" s="160"/>
      <c r="D64" s="160"/>
      <c r="E64" s="171"/>
      <c r="F64" s="172"/>
      <c r="G64" s="78">
        <f>G63</f>
        <v>477.08399999999995</v>
      </c>
      <c r="H64" s="23" t="s">
        <v>26</v>
      </c>
      <c r="I64" s="1">
        <v>630.74</v>
      </c>
      <c r="J64" s="36">
        <f>G64*I64</f>
        <v>300915.96216</v>
      </c>
      <c r="K64" s="4"/>
      <c r="L64" s="4"/>
      <c r="M64" s="4"/>
      <c r="N64" s="4"/>
      <c r="O64" s="4"/>
      <c r="P64" s="4"/>
      <c r="Q64" s="4"/>
      <c r="R64" s="4"/>
      <c r="S64" s="4"/>
      <c r="T64" s="4"/>
      <c r="U64" s="4"/>
      <c r="V64" s="4"/>
      <c r="W64" s="4"/>
      <c r="X64" s="4"/>
      <c r="Y64" s="4"/>
      <c r="Z64" s="4"/>
      <c r="AA64" s="4"/>
      <c r="AB64" s="4"/>
      <c r="AC64" s="4"/>
      <c r="AD64" s="4"/>
      <c r="AE64" s="4"/>
      <c r="AF64" s="4"/>
    </row>
    <row r="65" spans="1:10" ht="20.25" customHeight="1" x14ac:dyDescent="0.3">
      <c r="A65" s="153"/>
      <c r="B65" s="76" t="s">
        <v>40</v>
      </c>
      <c r="C65" s="160"/>
      <c r="D65" s="160"/>
      <c r="E65" s="173"/>
      <c r="F65" s="174"/>
      <c r="G65" s="63">
        <f>G53</f>
        <v>38.25</v>
      </c>
      <c r="H65" s="29" t="s">
        <v>26</v>
      </c>
      <c r="I65" s="39">
        <v>741.91</v>
      </c>
      <c r="J65" s="40">
        <f>I65*G65</f>
        <v>28378.057499999999</v>
      </c>
    </row>
    <row r="66" spans="1:10" ht="78" customHeight="1" x14ac:dyDescent="0.3">
      <c r="A66" s="153">
        <v>10</v>
      </c>
      <c r="B66" s="86" t="s">
        <v>41</v>
      </c>
      <c r="C66" s="160"/>
      <c r="D66" s="160"/>
      <c r="E66" s="160"/>
      <c r="F66" s="160"/>
      <c r="G66" s="160"/>
      <c r="H66" s="160"/>
      <c r="I66" s="160"/>
      <c r="J66" s="160"/>
    </row>
    <row r="67" spans="1:10" ht="23.25" customHeight="1" x14ac:dyDescent="0.3">
      <c r="A67" s="153"/>
      <c r="B67" s="86" t="s">
        <v>34</v>
      </c>
      <c r="C67" s="73">
        <v>2</v>
      </c>
      <c r="D67" s="182"/>
      <c r="E67" s="74">
        <f>(D8+E8)/2</f>
        <v>0.47499999999999998</v>
      </c>
      <c r="F67" s="74">
        <f>F8</f>
        <v>1.8</v>
      </c>
      <c r="G67" s="74">
        <f>F67*E67*C67</f>
        <v>1.71</v>
      </c>
      <c r="H67" s="177"/>
      <c r="I67" s="177"/>
      <c r="J67" s="178"/>
    </row>
    <row r="68" spans="1:10" ht="23.25" customHeight="1" x14ac:dyDescent="0.3">
      <c r="A68" s="153"/>
      <c r="B68" s="86" t="s">
        <v>35</v>
      </c>
      <c r="C68" s="54">
        <v>2</v>
      </c>
      <c r="D68" s="183"/>
      <c r="E68" s="29">
        <f>(D9+E9)/2</f>
        <v>0.375</v>
      </c>
      <c r="F68" s="29">
        <f>F9</f>
        <v>0.45</v>
      </c>
      <c r="G68" s="29">
        <f>F68*E68*C68</f>
        <v>0.33750000000000002</v>
      </c>
      <c r="H68" s="179"/>
      <c r="I68" s="179"/>
      <c r="J68" s="180"/>
    </row>
    <row r="69" spans="1:10" ht="25.5" customHeight="1" x14ac:dyDescent="0.3">
      <c r="A69" s="153"/>
      <c r="B69" s="170"/>
      <c r="C69" s="160"/>
      <c r="D69" s="184"/>
      <c r="E69" s="150" t="s">
        <v>9</v>
      </c>
      <c r="F69" s="150"/>
      <c r="G69" s="53">
        <f>G68+G67</f>
        <v>2.0474999999999999</v>
      </c>
      <c r="H69" s="181"/>
      <c r="I69" s="181"/>
      <c r="J69" s="141"/>
    </row>
    <row r="70" spans="1:10" ht="22.5" x14ac:dyDescent="0.3">
      <c r="A70" s="153"/>
      <c r="B70" s="170"/>
      <c r="C70" s="160"/>
      <c r="D70" s="108">
        <f>C11</f>
        <v>100</v>
      </c>
      <c r="E70" s="152"/>
      <c r="F70" s="152"/>
      <c r="G70" s="78">
        <f>G69*D70</f>
        <v>204.75</v>
      </c>
      <c r="H70" s="23" t="s">
        <v>26</v>
      </c>
      <c r="I70" s="1"/>
      <c r="J70" s="36"/>
    </row>
    <row r="71" spans="1:10" ht="22.5" x14ac:dyDescent="0.3">
      <c r="A71" s="153"/>
      <c r="B71" s="170"/>
      <c r="C71" s="160"/>
      <c r="D71" s="93"/>
      <c r="E71" s="67" t="s">
        <v>44</v>
      </c>
      <c r="F71" s="56">
        <v>0.9</v>
      </c>
      <c r="G71" s="70">
        <f>G70*F71</f>
        <v>184.27500000000001</v>
      </c>
      <c r="H71" s="23" t="s">
        <v>26</v>
      </c>
      <c r="I71" s="38">
        <v>218.4</v>
      </c>
      <c r="J71" s="36">
        <f>I71*G71</f>
        <v>40245.660000000003</v>
      </c>
    </row>
    <row r="72" spans="1:10" ht="37.5" x14ac:dyDescent="0.3">
      <c r="A72" s="42">
        <v>11</v>
      </c>
      <c r="B72" s="41" t="s">
        <v>45</v>
      </c>
      <c r="C72" s="160"/>
      <c r="D72" s="160"/>
      <c r="E72" s="160"/>
      <c r="F72" s="56">
        <v>0.9</v>
      </c>
      <c r="G72" s="23">
        <f>F72*(G43-G70)</f>
        <v>302.1749999999999</v>
      </c>
      <c r="H72" s="23" t="s">
        <v>26</v>
      </c>
      <c r="I72" s="38">
        <v>184.3</v>
      </c>
      <c r="J72" s="36">
        <f t="shared" ref="J72" si="1">G72*I72</f>
        <v>55690.852499999986</v>
      </c>
    </row>
    <row r="73" spans="1:10" ht="20.25" x14ac:dyDescent="0.3">
      <c r="B73" s="151" t="s">
        <v>46</v>
      </c>
      <c r="C73" s="151"/>
      <c r="D73" s="151"/>
      <c r="E73" s="151"/>
      <c r="F73" s="151"/>
      <c r="G73" s="151"/>
      <c r="H73" s="151"/>
      <c r="I73" s="151"/>
      <c r="J73" s="47">
        <f>SUM(J43:J72)</f>
        <v>3179408.6757213492</v>
      </c>
    </row>
    <row r="74" spans="1:10" ht="20.25" x14ac:dyDescent="0.3">
      <c r="B74" s="151" t="s">
        <v>47</v>
      </c>
      <c r="C74" s="151"/>
      <c r="D74" s="151"/>
      <c r="E74" s="151"/>
      <c r="F74" s="151"/>
      <c r="G74" s="151"/>
      <c r="H74" s="151"/>
      <c r="I74" s="151"/>
      <c r="J74" s="47">
        <f>J73/200</f>
        <v>15897.043378606746</v>
      </c>
    </row>
  </sheetData>
  <mergeCells count="46">
    <mergeCell ref="C72:E72"/>
    <mergeCell ref="B57:B63"/>
    <mergeCell ref="A66:A71"/>
    <mergeCell ref="A38:A43"/>
    <mergeCell ref="E69:F69"/>
    <mergeCell ref="C66:J66"/>
    <mergeCell ref="B69:B71"/>
    <mergeCell ref="C57:D65"/>
    <mergeCell ref="I57:J63"/>
    <mergeCell ref="E64:F65"/>
    <mergeCell ref="G57:G62"/>
    <mergeCell ref="H67:J69"/>
    <mergeCell ref="D67:D69"/>
    <mergeCell ref="C69:C71"/>
    <mergeCell ref="B74:I74"/>
    <mergeCell ref="E70:F70"/>
    <mergeCell ref="A54:A55"/>
    <mergeCell ref="A57:A65"/>
    <mergeCell ref="C31:F31"/>
    <mergeCell ref="B73:I73"/>
    <mergeCell ref="I42:J42"/>
    <mergeCell ref="H46:J46"/>
    <mergeCell ref="I47:J47"/>
    <mergeCell ref="I48:J48"/>
    <mergeCell ref="E63:F63"/>
    <mergeCell ref="C54:J54"/>
    <mergeCell ref="C53:E53"/>
    <mergeCell ref="C50:E50"/>
    <mergeCell ref="C51:E51"/>
    <mergeCell ref="A46:A51"/>
    <mergeCell ref="I29:J29"/>
    <mergeCell ref="I49:J49"/>
    <mergeCell ref="C38:J38"/>
    <mergeCell ref="I40:J40"/>
    <mergeCell ref="I41:J41"/>
    <mergeCell ref="E43:F43"/>
    <mergeCell ref="I39:J39"/>
    <mergeCell ref="E42:F42"/>
    <mergeCell ref="E49:F49"/>
    <mergeCell ref="D13:E13"/>
    <mergeCell ref="D14:E14"/>
    <mergeCell ref="I26:L26"/>
    <mergeCell ref="I27:L27"/>
    <mergeCell ref="A1:J1"/>
    <mergeCell ref="D2:E2"/>
    <mergeCell ref="D15:E15"/>
  </mergeCells>
  <phoneticPr fontId="1" type="noConversion"/>
  <pageMargins left="0.23622047244094491" right="0.23622047244094491" top="0.74803149606299213" bottom="0.74803149606299213" header="0.31496062992125984" footer="0.31496062992125984"/>
  <pageSetup paperSize="9" scale="3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Walling Section on Canals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ceifcj</dc:creator>
  <cp:lastModifiedBy>user</cp:lastModifiedBy>
  <cp:lastPrinted>2023-06-01T06:41:56Z</cp:lastPrinted>
  <dcterms:created xsi:type="dcterms:W3CDTF">2023-05-27T09:02:07Z</dcterms:created>
  <dcterms:modified xsi:type="dcterms:W3CDTF">2023-08-17T10:37:55Z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2023-06-04T13:00:45Z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a55bc020-9c1c-4cc0-a5bf-924bcdba6b58</vt:lpwstr>
  </property>
  <property fmtid="{D5CDD505-2E9C-101B-9397-08002B2CF9AE}" pid="7" name="MSIP_Label_defa4170-0d19-0005-0004-bc88714345d2_ActionId">
    <vt:lpwstr>01e882f7-e164-41cb-a0aa-587ed0128e0f</vt:lpwstr>
  </property>
  <property fmtid="{D5CDD505-2E9C-101B-9397-08002B2CF9AE}" pid="8" name="MSIP_Label_defa4170-0d19-0005-0004-bc88714345d2_ContentBits">
    <vt:lpwstr>0</vt:lpwstr>
  </property>
</Properties>
</file>