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450" tabRatio="640"/>
  </bookViews>
  <sheets>
    <sheet name="TAGAN KHUL" sheetId="14" r:id="rId1"/>
  </sheets>
  <definedNames>
    <definedName name="_xlnm.Print_Area" localSheetId="0">'TAGAN KHUL'!$A$1:$K$279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2" i="14" l="1"/>
  <c r="H243" i="14"/>
  <c r="H244" i="14"/>
  <c r="H241" i="14"/>
  <c r="H245" i="14" s="1"/>
  <c r="H56" i="14"/>
  <c r="K55" i="14"/>
  <c r="H159" i="14" l="1"/>
  <c r="H105" i="14"/>
  <c r="H101" i="14"/>
  <c r="H92" i="14"/>
  <c r="H85" i="14"/>
  <c r="H44" i="14"/>
  <c r="H37" i="14"/>
  <c r="H73" i="14"/>
  <c r="H129" i="14"/>
  <c r="H260" i="14"/>
  <c r="K260" i="14" s="1"/>
  <c r="H80" i="14"/>
  <c r="H53" i="14"/>
  <c r="H78" i="14"/>
  <c r="H52" i="14"/>
  <c r="H229" i="14"/>
  <c r="H133" i="14"/>
  <c r="G255" i="14"/>
  <c r="G254" i="14"/>
  <c r="H158" i="14"/>
  <c r="H210" i="14"/>
  <c r="H228" i="14"/>
  <c r="H212" i="14"/>
  <c r="H213" i="14"/>
  <c r="H214" i="14"/>
  <c r="H215" i="14"/>
  <c r="H216" i="14"/>
  <c r="H217" i="14"/>
  <c r="H218" i="14"/>
  <c r="H219" i="14"/>
  <c r="H220" i="14"/>
  <c r="H221" i="14"/>
  <c r="H222" i="14"/>
  <c r="H223" i="14"/>
  <c r="H224" i="14"/>
  <c r="H225" i="14"/>
  <c r="H226" i="14"/>
  <c r="H227" i="14"/>
  <c r="H205" i="14"/>
  <c r="H204" i="14"/>
  <c r="H203" i="14"/>
  <c r="H199" i="14"/>
  <c r="H200" i="14"/>
  <c r="H201" i="14"/>
  <c r="H202" i="14"/>
  <c r="H163" i="14"/>
  <c r="H157" i="14"/>
  <c r="H166" i="14"/>
  <c r="H156" i="14"/>
  <c r="H155" i="14"/>
  <c r="H144" i="14"/>
  <c r="H143" i="14"/>
  <c r="H141" i="14"/>
  <c r="H142" i="14"/>
  <c r="H126" i="14"/>
  <c r="H123" i="14"/>
  <c r="H117" i="14"/>
  <c r="H118" i="14"/>
  <c r="H119" i="14"/>
  <c r="H120" i="14"/>
  <c r="H121" i="14"/>
  <c r="H122" i="14"/>
  <c r="H124" i="14"/>
  <c r="H125" i="14"/>
  <c r="H127" i="14"/>
  <c r="H128" i="14"/>
  <c r="H130" i="14"/>
  <c r="H131" i="14"/>
  <c r="H132" i="14"/>
  <c r="H116" i="14"/>
  <c r="H111" i="14"/>
  <c r="H110" i="14"/>
  <c r="H108" i="14"/>
  <c r="H109" i="14"/>
  <c r="H107" i="14"/>
  <c r="H106" i="14"/>
  <c r="H104" i="14"/>
  <c r="H103" i="14"/>
  <c r="H102" i="14"/>
  <c r="H100" i="14"/>
  <c r="H99" i="14"/>
  <c r="H98" i="14"/>
  <c r="H96" i="14"/>
  <c r="H97" i="14"/>
  <c r="H95" i="14"/>
  <c r="H94" i="14"/>
  <c r="H93" i="14"/>
  <c r="H91" i="14"/>
  <c r="H90" i="14"/>
  <c r="H89" i="14"/>
  <c r="H88" i="14"/>
  <c r="H87" i="14"/>
  <c r="H86" i="14"/>
  <c r="H84" i="14"/>
  <c r="H59" i="14"/>
  <c r="H60" i="14"/>
  <c r="H61" i="14"/>
  <c r="H62" i="14"/>
  <c r="H63" i="14"/>
  <c r="H64" i="14"/>
  <c r="H65" i="14"/>
  <c r="H66" i="14"/>
  <c r="H67" i="14"/>
  <c r="H68" i="14"/>
  <c r="H69" i="14"/>
  <c r="H70" i="14"/>
  <c r="H71" i="14"/>
  <c r="H72" i="14"/>
  <c r="H74" i="14"/>
  <c r="H75" i="14"/>
  <c r="H76" i="14"/>
  <c r="H77" i="14"/>
  <c r="H79" i="14"/>
  <c r="H58" i="14"/>
  <c r="H50" i="14"/>
  <c r="H51" i="14"/>
  <c r="H48" i="14"/>
  <c r="H42" i="14"/>
  <c r="H34" i="14"/>
  <c r="H32" i="14"/>
  <c r="H27" i="14"/>
  <c r="H18" i="14"/>
  <c r="H15" i="14"/>
  <c r="H14" i="14"/>
  <c r="H12" i="14"/>
  <c r="H11" i="14"/>
  <c r="H10" i="14"/>
  <c r="H9" i="14"/>
  <c r="J273" i="14"/>
  <c r="K259" i="14"/>
  <c r="K252" i="14"/>
  <c r="H235" i="14"/>
  <c r="H234" i="14"/>
  <c r="H211"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5" i="14"/>
  <c r="H164" i="14"/>
  <c r="H162" i="14"/>
  <c r="H154" i="14"/>
  <c r="H153" i="14"/>
  <c r="H160" i="14" s="1"/>
  <c r="H140" i="14"/>
  <c r="H49" i="14"/>
  <c r="H47" i="14"/>
  <c r="H46" i="14"/>
  <c r="H45" i="14"/>
  <c r="H43" i="14"/>
  <c r="H41" i="14"/>
  <c r="H40" i="14"/>
  <c r="H39" i="14"/>
  <c r="H38" i="14"/>
  <c r="H36" i="14"/>
  <c r="H35" i="14"/>
  <c r="H33" i="14"/>
  <c r="H31" i="14"/>
  <c r="H30" i="14"/>
  <c r="H29" i="14"/>
  <c r="H28" i="14"/>
  <c r="H26" i="14"/>
  <c r="H25" i="14"/>
  <c r="H24" i="14"/>
  <c r="H23" i="14"/>
  <c r="H22" i="14"/>
  <c r="H21" i="14"/>
  <c r="H20" i="14"/>
  <c r="H19" i="14"/>
  <c r="H17" i="14"/>
  <c r="H16" i="14"/>
  <c r="H13" i="14"/>
  <c r="H8" i="14"/>
  <c r="H7" i="14"/>
  <c r="H6" i="14"/>
  <c r="H5" i="14"/>
  <c r="H81" i="14" l="1"/>
  <c r="B266" i="14" s="1"/>
  <c r="H54" i="14"/>
  <c r="K3" i="14" s="1"/>
  <c r="H230" i="14"/>
  <c r="H134" i="14"/>
  <c r="H136" i="14" s="1"/>
  <c r="G256" i="14"/>
  <c r="G257" i="14" s="1"/>
  <c r="H253" i="14" s="1"/>
  <c r="K253" i="14" s="1"/>
  <c r="K240" i="14"/>
  <c r="F247" i="14"/>
  <c r="H206" i="14"/>
  <c r="H231" i="14" s="1"/>
  <c r="H145" i="14"/>
  <c r="B268" i="14" s="1"/>
  <c r="H167" i="14"/>
  <c r="B271" i="14" s="1"/>
  <c r="H112" i="14"/>
  <c r="H114" i="14" s="1"/>
  <c r="H239" i="14"/>
  <c r="K237" i="14" s="1"/>
  <c r="H236" i="14"/>
  <c r="K233" i="14" s="1"/>
  <c r="B272" i="14" l="1"/>
  <c r="F272" i="14" s="1"/>
  <c r="K139" i="14"/>
  <c r="K152" i="14"/>
  <c r="F248" i="14"/>
  <c r="F249" i="14" s="1"/>
  <c r="K161" i="14"/>
  <c r="B270" i="14"/>
  <c r="F270" i="14" s="1"/>
  <c r="H207" i="14"/>
  <c r="K168" i="14" s="1"/>
  <c r="K57" i="14"/>
  <c r="H113" i="14"/>
  <c r="H232" i="14"/>
  <c r="K208" i="14" s="1"/>
  <c r="H135" i="14"/>
  <c r="H138" i="14"/>
  <c r="H147" i="14" s="1"/>
  <c r="F268" i="14"/>
  <c r="D268" i="14"/>
  <c r="H268" i="14"/>
  <c r="F266" i="14"/>
  <c r="H266" i="14"/>
  <c r="D266" i="14"/>
  <c r="H271" i="14"/>
  <c r="F271" i="14"/>
  <c r="D271" i="14"/>
  <c r="D272" i="14" l="1"/>
  <c r="F250" i="14"/>
  <c r="H247" i="14" s="1"/>
  <c r="K247" i="14" s="1"/>
  <c r="H270" i="14"/>
  <c r="D270" i="14"/>
  <c r="H137" i="14"/>
  <c r="H150" i="14"/>
  <c r="H151" i="14" s="1"/>
  <c r="K149" i="14" s="1"/>
  <c r="B269" i="14"/>
  <c r="K269" i="14" s="1"/>
  <c r="K273" i="14" s="1"/>
  <c r="H148" i="14"/>
  <c r="K146" i="14" s="1"/>
  <c r="K277" i="14" l="1"/>
  <c r="B267" i="14"/>
  <c r="K82" i="14"/>
  <c r="K262" i="14" s="1"/>
  <c r="H267" i="14" l="1"/>
  <c r="H273" i="14" s="1"/>
  <c r="F267" i="14"/>
  <c r="F273" i="14" s="1"/>
  <c r="D273" i="14"/>
  <c r="H275" i="14" l="1"/>
  <c r="K275" i="14" s="1"/>
  <c r="H276" i="14"/>
  <c r="K276" i="14" s="1"/>
  <c r="K278" i="14" l="1"/>
</calcChain>
</file>

<file path=xl/sharedStrings.xml><?xml version="1.0" encoding="utf-8"?>
<sst xmlns="http://schemas.openxmlformats.org/spreadsheetml/2006/main" count="368" uniqueCount="188">
  <si>
    <t>S.NO.</t>
  </si>
  <si>
    <t>UNIT</t>
  </si>
  <si>
    <t>NO.</t>
  </si>
  <si>
    <t>L</t>
  </si>
  <si>
    <t>B</t>
  </si>
  <si>
    <t>H</t>
  </si>
  <si>
    <t>QTY.</t>
  </si>
  <si>
    <t>Total</t>
  </si>
  <si>
    <t>Qty.</t>
  </si>
  <si>
    <t>Foundations</t>
  </si>
  <si>
    <t>Item</t>
  </si>
  <si>
    <t>Cement</t>
  </si>
  <si>
    <t>Sand</t>
  </si>
  <si>
    <t>Stone agg.</t>
  </si>
  <si>
    <t xml:space="preserve">Stones </t>
  </si>
  <si>
    <t xml:space="preserve">Rate </t>
  </si>
  <si>
    <t xml:space="preserve">Qty </t>
  </si>
  <si>
    <t xml:space="preserve">Material consumption                                     </t>
  </si>
  <si>
    <t>Steel</t>
  </si>
  <si>
    <t>Cum</t>
  </si>
  <si>
    <t>cum</t>
  </si>
  <si>
    <t>TOTAL</t>
  </si>
  <si>
    <t>Qty of Cement Concrete @ 60%     -   (a)</t>
  </si>
  <si>
    <t>Dumping of stones excluding supply of stones</t>
  </si>
  <si>
    <t>Supply of Stones</t>
  </si>
  <si>
    <t>Centering and Shuttering including shuttering proping etc. and removal of form work</t>
  </si>
  <si>
    <t xml:space="preserve">Walls (any thickness) including attached pilasters, buttresses, plinth and string courses etc.  </t>
  </si>
  <si>
    <t xml:space="preserve">12mm Cement plaster of mix:   1 : 4 ( 1 cement : 4  sand) </t>
  </si>
  <si>
    <t>Walls with 40% boulders</t>
  </si>
  <si>
    <t>AMT.</t>
  </si>
  <si>
    <t>RATE</t>
  </si>
  <si>
    <t xml:space="preserve">Earth work in excavation by manual means over areas (exceeding 30cm and upto 1.5m in depth, 1.5m in width as well as 105 sqm as plain) including disposal of excavated earth lead up to 1 mtr from cutting edge in all kind of soil </t>
  </si>
  <si>
    <t>SECTIONAL AREA</t>
  </si>
  <si>
    <t>W</t>
  </si>
  <si>
    <t>A</t>
  </si>
  <si>
    <t xml:space="preserve">Khul Section </t>
  </si>
  <si>
    <t xml:space="preserve">Qty vide item 5      ( QTY. OF BOULDERS)                 </t>
  </si>
  <si>
    <t xml:space="preserve">Qty vide item 5     ( QTY. OF BOULDERS)                        </t>
  </si>
  <si>
    <t>=</t>
  </si>
  <si>
    <t xml:space="preserve"> cum</t>
  </si>
  <si>
    <t xml:space="preserve"> kg</t>
  </si>
  <si>
    <t>Khul Section @ 30% boulders</t>
  </si>
  <si>
    <t>Qty of Cement Concrete @ 70%     -   (a)</t>
  </si>
  <si>
    <t>Providing &amp; laying  in position cement concrete of specified grade excluding the cost of centering and shuttering -all work upto plinth level in 1:4:8 (1cement: 4 coarse sand: 8 graded stone 20mm thick size)</t>
  </si>
  <si>
    <t>Qty of Stone Boulders @ 40%  -   (b)</t>
  </si>
  <si>
    <r>
      <t>M</t>
    </r>
    <r>
      <rPr>
        <vertAlign val="superscript"/>
        <sz val="11"/>
        <color theme="1"/>
        <rFont val="Verdana"/>
        <family val="2"/>
      </rPr>
      <t>3</t>
    </r>
  </si>
  <si>
    <t xml:space="preserve">Total qty of Boulders              </t>
  </si>
  <si>
    <t>MTR.</t>
  </si>
  <si>
    <t xml:space="preserve">Reinforcement for RCC work including cutting, bending, placing in position and binding all complete </t>
  </si>
  <si>
    <t>KG</t>
  </si>
  <si>
    <t xml:space="preserve">Providing and laying in position specified grade of reinforced cement concrete including curing but excluding the cost of centering, shuttering, finishing and reinforcement. All works upto plinth level  1:2 :4 (1 cement : 2 coarse sand : 4 graded stone aggregate 20 mm nominal size) </t>
  </si>
  <si>
    <r>
      <t>Reinforced cement concrete  work in beams , suspended floors, roofs having slope up to 15</t>
    </r>
    <r>
      <rPr>
        <b/>
        <vertAlign val="superscript"/>
        <sz val="11"/>
        <color theme="1"/>
        <rFont val="Verdana"/>
        <family val="2"/>
      </rPr>
      <t xml:space="preserve">0 </t>
    </r>
    <r>
      <rPr>
        <b/>
        <sz val="11"/>
        <color theme="1"/>
        <rFont val="Verdana"/>
        <family val="2"/>
      </rPr>
      <t xml:space="preserve">including curing but excluding the cost of centering, shuttering, finishing and reinforcement in  1:1.5 :3 (1 cement : 1.5 coarse sand : 3 graded stone aggregate 20 mm nominal size) </t>
    </r>
  </si>
  <si>
    <t>C</t>
  </si>
  <si>
    <t>Suuspended floors, roof landing</t>
  </si>
  <si>
    <t>D</t>
  </si>
  <si>
    <t>Edges of slabs</t>
  </si>
  <si>
    <r>
      <t>M</t>
    </r>
    <r>
      <rPr>
        <b/>
        <vertAlign val="superscript"/>
        <sz val="11"/>
        <color theme="1"/>
        <rFont val="Verdana"/>
        <family val="2"/>
      </rPr>
      <t>3</t>
    </r>
  </si>
  <si>
    <t>0.45+0.85      2</t>
  </si>
  <si>
    <t>0.45+0.75      2</t>
  </si>
  <si>
    <t xml:space="preserve">Total Qty. of  Cement Concrete     </t>
  </si>
  <si>
    <r>
      <t>M</t>
    </r>
    <r>
      <rPr>
        <vertAlign val="superscript"/>
        <sz val="11"/>
        <color theme="1"/>
        <rFont val="Verdana"/>
        <family val="2"/>
      </rPr>
      <t>2</t>
    </r>
  </si>
  <si>
    <t>Providing &amp;laying  in position  cement concrete of specified grade excluding the cost of centering and shuttering- All works upto plinth level1:3:6 mix (1cement: 3coarse sand:6 graded stone 20mm nominal size)</t>
  </si>
  <si>
    <t>Providing/ fixing and installation of GI pipe 150 mm dia ( MEDIUM) for PIPE crossings at places including carriages etc. all complete job</t>
  </si>
  <si>
    <t>providing steel rope crossing including cost of steel wire rope, U- clamps/ Hooks/ labour charges for launching of steel rope in position, hire charges of chain block along with operator, laying and fitting of pipes all complete job.</t>
  </si>
  <si>
    <t>Steel  WIRE rope 20 mm dia</t>
  </si>
  <si>
    <r>
      <t xml:space="preserve">(Top+Bottom) </t>
    </r>
    <r>
      <rPr>
        <sz val="10"/>
        <color theme="1"/>
        <rFont val="Verdana"/>
        <family val="2"/>
      </rPr>
      <t>2</t>
    </r>
  </si>
  <si>
    <t>ITEMS+B2</t>
  </si>
  <si>
    <t>Qty of boulders @ 30%  -   (b)</t>
  </si>
  <si>
    <t xml:space="preserve">Cement concrete flooring 40mm thick 1:2:4 (1cement: 2 coarse sand: 4 graded  stone aggregate) finished with a floating coat of neat cement including cement slurry and curing complete, but excluding the cost of nosing of steps etc. complete. </t>
  </si>
  <si>
    <t xml:space="preserve">Carriage of stones from local nallah to site of work   avg.H/L 400 m  </t>
  </si>
  <si>
    <t>TAKE QUANTITY @ 70%</t>
  </si>
  <si>
    <t>ADD 30% QUANTITY OF ITEM NO- 9 (A)</t>
  </si>
  <si>
    <t>G. Total</t>
  </si>
  <si>
    <t xml:space="preserve">RD 0.00 - 115.00M KHUL SECTION </t>
  </si>
  <si>
    <t xml:space="preserve">RD 115.00 - 400.00M KHUL SECTION </t>
  </si>
  <si>
    <t>RD 400.00 - 600.00M TOE/ WALL</t>
  </si>
  <si>
    <t>RD 400.00 - 600.00M KHUL SECTION</t>
  </si>
  <si>
    <t>RD 600.00 - 720.00 CROSSING SIDE BLOCK</t>
  </si>
  <si>
    <t>RD 600.00 - 720.00 CROSSING CENTRE BLOCK</t>
  </si>
  <si>
    <t>RD 600.00 - 720.00 COLL. TANKS</t>
  </si>
  <si>
    <t>RD 860.00 - 1000.00 KHUL SECTION</t>
  </si>
  <si>
    <t>RD 860.00 - 1000.00 R/ WALL</t>
  </si>
  <si>
    <t>RD 1200.00 - 1240.00 SIDE BLOCKS</t>
  </si>
  <si>
    <t>RD 1200.00 - 1240.00 COLL. TANKS</t>
  </si>
  <si>
    <t>RD 1250.00 - 1600.00 KHUL SECTION</t>
  </si>
  <si>
    <t>RD 1250.00 - 1600.00 B/ WALL</t>
  </si>
  <si>
    <t>RD 1250.00 - 1600.00 ABUTMENT TOE PROTECTION</t>
  </si>
  <si>
    <t>RD 2200.00 - 2400.00 R/WALL</t>
  </si>
  <si>
    <t>RD 2400.00 - 2700.00 KHUL SECTION</t>
  </si>
  <si>
    <t>RD 2400.00 - 2700.00 R / WALL</t>
  </si>
  <si>
    <t>RD 2700.00 - 3000.00 R/WALL</t>
  </si>
  <si>
    <t>RD 2700.00 - 3000.00 KHUL SECTION</t>
  </si>
  <si>
    <t>RD 3000.00 - 3400.00 WING WALLS</t>
  </si>
  <si>
    <t>RD 3400 - 3700.00 R/WALL</t>
  </si>
  <si>
    <t>RD 3400 - 3700.00 WING WALL</t>
  </si>
  <si>
    <t>RD 3800.00 - 4000.00 R/WALL</t>
  </si>
  <si>
    <t>RD 3800.00 - 4000.00 KHUL SECTION</t>
  </si>
  <si>
    <t>RD 4000.00 - 4200.00 KHUL SECTION</t>
  </si>
  <si>
    <t>RD 4000.00 - 4200.00 B/WALL</t>
  </si>
  <si>
    <t>RD 4000.00 - 4200.00 WING WALL</t>
  </si>
  <si>
    <t>RD 4200.00 - 4700.00 KHUL BED RAISING</t>
  </si>
  <si>
    <t>RD 4200.00 - 4700.00 ABUTMENT TOE PROTECTION</t>
  </si>
  <si>
    <t>RD 4700.00 - 5000.00 KHUL SECTION</t>
  </si>
  <si>
    <t>RD 4700.00 - 5000.00 R / WALL</t>
  </si>
  <si>
    <t>RD 5000.00 AQUADUCT ABUTMENTS</t>
  </si>
  <si>
    <t>RD 5012.00 - 6550.00 KHUL SECTION</t>
  </si>
  <si>
    <t>RD 5012.00 - 6550.00 R/WALL</t>
  </si>
  <si>
    <t>RD 6550.00 - 6900.00 KHUL SECTION</t>
  </si>
  <si>
    <t>RD 6550.00 - 6900.00 B/WALL</t>
  </si>
  <si>
    <t>RD 6550.00 - 6900.00 B. P .TANKS</t>
  </si>
  <si>
    <t>RD 6900.00 - 7200.00 KHUL SECTION</t>
  </si>
  <si>
    <t>RD 6900.00 - 7200.00 B. P .TANKS</t>
  </si>
  <si>
    <t>RD 7200.00 - 7500.00 B/ WALL</t>
  </si>
  <si>
    <t>RD 7200.00 - 7500.00 KHUL SECTION</t>
  </si>
  <si>
    <t>RD 7200.00 - 7500.00 R/ WALL</t>
  </si>
  <si>
    <t>RD 7200.00 - 7500.00 B.P.TANKS</t>
  </si>
  <si>
    <t>0.75+1.20      2</t>
  </si>
  <si>
    <t>RD 860.00 - 1000.00 R/ WALL STEP-1</t>
  </si>
  <si>
    <t>RD 860.00 - 1000.00 R/ WALL STEP-2</t>
  </si>
  <si>
    <t>RD 1250.00 - 1600.00 ABUTMENT TOE PROTECTION  STEP -I</t>
  </si>
  <si>
    <t>RD 1250.00 - 1600.00 ABUTMENT TOE PROTECTION STEP -II</t>
  </si>
  <si>
    <t>0.50+1.00      2</t>
  </si>
  <si>
    <t>1.50+1.00      2</t>
  </si>
  <si>
    <t>RD 2700.00 - 3000.00 R/WALL STEP -I</t>
  </si>
  <si>
    <t>RD 2700.00 - 3000.00 R/WALL STEP -II</t>
  </si>
  <si>
    <t>0.50+0.85     2</t>
  </si>
  <si>
    <t>RD 3000.00 - 3400.00 B/WALL</t>
  </si>
  <si>
    <t>1.60+2.20    2</t>
  </si>
  <si>
    <t>RD 4200.00 - 4700.00 ABUTMENT TOE PROTECTION STEP - I</t>
  </si>
  <si>
    <t>RD 4200.00 - 4700.00 ABUTMENT TOE PROTECTION STEP - II</t>
  </si>
  <si>
    <t>RD 5000.00 AQUADUCT ABUTMENTS STEP -I</t>
  </si>
  <si>
    <t>RD 5000.00 AQUADUCT ABUTMENTS STEP - II</t>
  </si>
  <si>
    <t>RD 3000.00 - 3400.00 KHUL SECTION</t>
  </si>
  <si>
    <t>RD 4200.00 - 4700.00 KHUL SECTION</t>
  </si>
  <si>
    <t>RD 0.0-1200m AT PLACES</t>
  </si>
  <si>
    <t>RD 1200-2500m AT PLACES</t>
  </si>
  <si>
    <t>RD 2500 - 5000m AT PLACES</t>
  </si>
  <si>
    <t>RD 5000 - 6550m AT PLACES</t>
  </si>
  <si>
    <t>RD 600.00 - 720.00 CROSSING CENTRE BLOCK STEP - I</t>
  </si>
  <si>
    <t>RD 600.00 - 720.00 CROSSING CENTRE BLOCK STEP - II</t>
  </si>
  <si>
    <t>AQUADUCTS RD 5000-  SLAB</t>
  </si>
  <si>
    <t>B.P TANKS- BED SLAB</t>
  </si>
  <si>
    <t>B.P TANKS- WALLS - L/W</t>
  </si>
  <si>
    <t>B.P TANKS- WALLS - S/W</t>
  </si>
  <si>
    <t>CHUTE FALL KHUL BED RD 6550.00 - 7500.00</t>
  </si>
  <si>
    <t>AQUADUCTS RD 5000-  SIDES</t>
  </si>
  <si>
    <t xml:space="preserve">RD 0.00 - 6550M AT PLACES KHUL BED </t>
  </si>
  <si>
    <t>RCC SLABS AT PLACES</t>
  </si>
  <si>
    <t>AQUADUCT SLAB</t>
  </si>
  <si>
    <t>(76+1.20) X 2</t>
  </si>
  <si>
    <t>RD 1200-6550m AT PLACES</t>
  </si>
  <si>
    <t>RD 0.00-6550m AT PLACES TOP PLASTER</t>
  </si>
  <si>
    <t>Structural steel work welded in built up sections, trusseS and framed works including cutting, hoisting, fixing in position and applying a priming coat of approved steel primer  all complete - welded</t>
  </si>
  <si>
    <t>ISA 75X75X6MM</t>
  </si>
  <si>
    <t>STEPS</t>
  </si>
  <si>
    <t>X</t>
  </si>
  <si>
    <t>TOTAL = 34 M @ 7.50KG/M</t>
  </si>
  <si>
    <t>TMT STEEL @ 90 KG/ CUM</t>
  </si>
  <si>
    <t xml:space="preserve">RD 5000.00 AQUADUCT ABUTMENTS </t>
  </si>
  <si>
    <t>1.00+1.75      2</t>
  </si>
  <si>
    <t xml:space="preserve">Carriage of sand from Nud to site of work avg 90 km by mech. Transport and  avg.H/L 1000 m  </t>
  </si>
  <si>
    <t xml:space="preserve">Carriage of stone aggregate from source to site of work avg. 25 km by MT and  avg.H/L 1000 m  </t>
  </si>
  <si>
    <t>RD 8250 - 8500.00 KHUL SECTION</t>
  </si>
  <si>
    <t xml:space="preserve">RD 6550 - 8500 m </t>
  </si>
  <si>
    <t xml:space="preserve">RD 8250 - 8500.00 KHUL SECTION </t>
  </si>
  <si>
    <t>RD 6550 - 8500m AT PLACES</t>
  </si>
  <si>
    <t>RD 7900.00 - 8250.00 B.P.TANKS</t>
  </si>
  <si>
    <t>RD 7500.00- 7900 KHUL SECTION</t>
  </si>
  <si>
    <t>RD 8250.00 - 8500.00 KHUL SECTION</t>
  </si>
  <si>
    <t>RD 7500.00 - 7900.00 KHUL SECTION</t>
  </si>
  <si>
    <t>RD 8250.00 - 8500.00 B.P.TANKS</t>
  </si>
  <si>
    <t>GI PIPE 150 MM DIA = 340M+360M</t>
  </si>
  <si>
    <t xml:space="preserve">Earth work in excavation by manual means in trenches, pipes, cables etc. including disposal of excavated earth lead up to 1 mtr from cutting edge in all kind of soil </t>
  </si>
  <si>
    <t>GI PIPES 150MM DIA</t>
  </si>
  <si>
    <t>Filling of available excavated earth back into trenches, foundataion  etc. layers not exceeding 20cm in depth including consolidation and ramming</t>
  </si>
  <si>
    <t>QTY. VIDE ITEM NO - 2 @ 90% QTY.</t>
  </si>
  <si>
    <t>RD 7500.00- 7900 B/WALL</t>
  </si>
  <si>
    <t>RD 7500.00- 7900 R/WALL</t>
  </si>
  <si>
    <t>RD 7500.00 - 7900.00 B / WALL</t>
  </si>
  <si>
    <t>RD 7500.00 - 7900.00 R/WALL</t>
  </si>
  <si>
    <t xml:space="preserve">QTY. VIDE ITEM NO- 8 </t>
  </si>
  <si>
    <t>QTY. VIDE ITEM NO- 9</t>
  </si>
  <si>
    <t>0.70+1.15      2</t>
  </si>
  <si>
    <t>ABUTMENTS TOP CAP.</t>
  </si>
  <si>
    <t>7496 bags</t>
  </si>
  <si>
    <t>Note</t>
  </si>
  <si>
    <t>TYPICAL ESTIMATE FOR THE IMPROVEMENT / EXTENSION  OF KHUL IN HILLY AREA</t>
  </si>
  <si>
    <t>Connected AUTO CAD drawings have been uploaded on the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</si>
</sst>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14" x14ac:knownFonts="1">
    <font>
      <sz val="11"/>
      <color theme="1"/>
      <name val="Calibri"/>
      <family val="2"/>
      <scheme val="minor"/>
    </font>
    <font>
      <b/>
      <u/>
      <sz val="16"/>
      <color theme="1"/>
      <name val="Verdana"/>
      <family val="2"/>
    </font>
    <font>
      <b/>
      <sz val="11"/>
      <color theme="1"/>
      <name val="Verdana"/>
      <family val="2"/>
    </font>
    <font>
      <b/>
      <sz val="12"/>
      <color theme="1"/>
      <name val="Verdana"/>
      <family val="2"/>
    </font>
    <font>
      <sz val="11"/>
      <color theme="1"/>
      <name val="Verdana"/>
      <family val="2"/>
    </font>
    <font>
      <b/>
      <sz val="11"/>
      <name val="Verdana"/>
      <family val="2"/>
    </font>
    <font>
      <sz val="11"/>
      <name val="Verdana"/>
      <family val="2"/>
    </font>
    <font>
      <u/>
      <sz val="11"/>
      <color theme="1"/>
      <name val="Verdana"/>
      <family val="2"/>
    </font>
    <font>
      <b/>
      <sz val="10"/>
      <color theme="1"/>
      <name val="Verdana"/>
      <family val="2"/>
    </font>
    <font>
      <sz val="9"/>
      <color theme="1"/>
      <name val="Verdana"/>
      <family val="2"/>
    </font>
    <font>
      <vertAlign val="superscript"/>
      <sz val="11"/>
      <color theme="1"/>
      <name val="Verdana"/>
      <family val="2"/>
    </font>
    <font>
      <b/>
      <vertAlign val="superscript"/>
      <sz val="11"/>
      <color theme="1"/>
      <name val="Verdana"/>
      <family val="2"/>
    </font>
    <font>
      <u/>
      <sz val="10"/>
      <color theme="1"/>
      <name val="Verdana"/>
      <family val="2"/>
    </font>
    <font>
      <sz val="10"/>
      <color theme="1"/>
      <name val="Verdana"/>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right/>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4">
    <xf numFmtId="0" fontId="0" fillId="0" borderId="0" xfId="0"/>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0" fontId="6" fillId="0" borderId="1" xfId="0" applyFont="1"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0" borderId="8" xfId="0" applyFont="1" applyBorder="1" applyAlignment="1">
      <alignment horizontal="center" vertical="center"/>
    </xf>
    <xf numFmtId="2" fontId="4" fillId="0" borderId="1" xfId="0" applyNumberFormat="1" applyFont="1" applyBorder="1" applyAlignment="1">
      <alignment horizontal="center"/>
    </xf>
    <xf numFmtId="2" fontId="4" fillId="0" borderId="13" xfId="0" applyNumberFormat="1" applyFont="1" applyBorder="1" applyAlignment="1">
      <alignment horizontal="center"/>
    </xf>
    <xf numFmtId="1" fontId="4" fillId="0" borderId="13" xfId="0" applyNumberFormat="1" applyFont="1" applyBorder="1" applyAlignment="1">
      <alignment horizontal="center"/>
    </xf>
    <xf numFmtId="0" fontId="12" fillId="0" borderId="1" xfId="0" applyFont="1" applyBorder="1" applyAlignment="1">
      <alignment horizontal="center" vertical="center" wrapText="1"/>
    </xf>
    <xf numFmtId="0" fontId="4" fillId="0" borderId="1" xfId="0" applyFont="1" applyBorder="1" applyAlignment="1">
      <alignment horizontal="right" vertical="center"/>
    </xf>
    <xf numFmtId="164" fontId="7" fillId="0" borderId="1" xfId="0" applyNumberFormat="1" applyFont="1" applyBorder="1" applyAlignment="1">
      <alignment horizontal="center" vertical="center" wrapText="1"/>
    </xf>
    <xf numFmtId="2" fontId="4" fillId="0" borderId="9" xfId="0" applyNumberFormat="1" applyFont="1" applyBorder="1" applyAlignment="1">
      <alignment horizontal="center" vertical="center"/>
    </xf>
    <xf numFmtId="2" fontId="2" fillId="0" borderId="1" xfId="0" applyNumberFormat="1" applyFont="1" applyBorder="1" applyAlignment="1">
      <alignment horizontal="center"/>
    </xf>
    <xf numFmtId="2" fontId="2" fillId="0" borderId="1" xfId="0" applyNumberFormat="1" applyFont="1" applyBorder="1" applyAlignment="1">
      <alignment horizontal="center" vertical="center"/>
    </xf>
    <xf numFmtId="1" fontId="4" fillId="0" borderId="1" xfId="0" applyNumberFormat="1" applyFont="1" applyBorder="1" applyAlignment="1">
      <alignment horizontal="center"/>
    </xf>
    <xf numFmtId="0" fontId="2" fillId="0" borderId="1" xfId="0" applyFont="1" applyBorder="1" applyAlignment="1">
      <alignment horizontal="center" vertical="top"/>
    </xf>
    <xf numFmtId="0" fontId="2" fillId="0" borderId="13" xfId="0" applyFont="1" applyBorder="1" applyAlignment="1">
      <alignment horizontal="center" vertical="top"/>
    </xf>
    <xf numFmtId="0" fontId="4" fillId="0" borderId="1" xfId="0" quotePrefix="1" applyFont="1" applyBorder="1" applyAlignment="1">
      <alignment horizontal="center" vertical="top"/>
    </xf>
    <xf numFmtId="2" fontId="4" fillId="0" borderId="1" xfId="0" applyNumberFormat="1" applyFont="1" applyBorder="1" applyAlignment="1">
      <alignment vertical="top"/>
    </xf>
    <xf numFmtId="0" fontId="4" fillId="0" borderId="1" xfId="0" quotePrefix="1" applyFont="1" applyBorder="1" applyAlignment="1">
      <alignment horizontal="center"/>
    </xf>
    <xf numFmtId="2" fontId="4" fillId="0" borderId="1" xfId="0" applyNumberFormat="1" applyFont="1" applyBorder="1"/>
    <xf numFmtId="2" fontId="4" fillId="0" borderId="1" xfId="0" quotePrefix="1" applyNumberFormat="1" applyFont="1" applyBorder="1" applyAlignment="1">
      <alignment horizontal="center" vertical="center"/>
    </xf>
    <xf numFmtId="2" fontId="4" fillId="0" borderId="13" xfId="0" applyNumberFormat="1" applyFont="1" applyBorder="1" applyAlignment="1">
      <alignment horizontal="center" vertical="center"/>
    </xf>
    <xf numFmtId="1" fontId="4" fillId="0" borderId="13" xfId="0" applyNumberFormat="1" applyFont="1" applyBorder="1" applyAlignment="1">
      <alignment horizontal="center" vertical="center"/>
    </xf>
    <xf numFmtId="1" fontId="3" fillId="0" borderId="1" xfId="0" applyNumberFormat="1" applyFont="1" applyBorder="1" applyAlignment="1">
      <alignment horizontal="center"/>
    </xf>
    <xf numFmtId="0" fontId="2" fillId="0" borderId="1"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horizontal="center" vertical="top" wrapText="1"/>
    </xf>
    <xf numFmtId="2" fontId="4" fillId="0" borderId="5" xfId="0" applyNumberFormat="1" applyFont="1" applyBorder="1" applyAlignment="1">
      <alignment horizontal="center" vertical="top" wrapText="1"/>
    </xf>
    <xf numFmtId="164" fontId="4" fillId="0" borderId="5" xfId="0" applyNumberFormat="1" applyFont="1" applyBorder="1" applyAlignment="1">
      <alignment horizontal="center" vertical="top" wrapText="1"/>
    </xf>
    <xf numFmtId="165" fontId="4" fillId="0" borderId="5" xfId="0" applyNumberFormat="1" applyFont="1" applyBorder="1" applyAlignment="1">
      <alignment horizontal="center" vertical="top" wrapText="1"/>
    </xf>
    <xf numFmtId="166" fontId="2"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2" fontId="2" fillId="0" borderId="5" xfId="0" applyNumberFormat="1" applyFont="1" applyBorder="1" applyAlignment="1">
      <alignment horizontal="center" vertical="top" wrapText="1"/>
    </xf>
    <xf numFmtId="0" fontId="9" fillId="0" borderId="4" xfId="0" applyFont="1" applyBorder="1" applyAlignment="1">
      <alignment horizontal="center" vertical="top" wrapText="1"/>
    </xf>
    <xf numFmtId="0" fontId="2" fillId="0" borderId="5" xfId="0" applyFont="1" applyBorder="1" applyAlignment="1">
      <alignment vertical="top" wrapText="1"/>
    </xf>
    <xf numFmtId="0" fontId="8" fillId="0" borderId="1" xfId="0" applyFont="1" applyBorder="1" applyAlignment="1">
      <alignment horizontal="center" vertical="top" wrapText="1"/>
    </xf>
    <xf numFmtId="1" fontId="4" fillId="0" borderId="5" xfId="0" applyNumberFormat="1" applyFont="1" applyBorder="1" applyAlignment="1">
      <alignment horizontal="center" vertical="top" wrapText="1"/>
    </xf>
    <xf numFmtId="0" fontId="4" fillId="0" borderId="0" xfId="0" applyFont="1"/>
    <xf numFmtId="0" fontId="2" fillId="0" borderId="0" xfId="0" applyFont="1" applyAlignment="1">
      <alignment horizontal="center" vertical="center" wrapText="1"/>
    </xf>
    <xf numFmtId="2" fontId="0" fillId="0" borderId="0" xfId="0" applyNumberFormat="1"/>
    <xf numFmtId="1" fontId="2" fillId="0" borderId="5" xfId="0" applyNumberFormat="1" applyFont="1" applyBorder="1" applyAlignment="1">
      <alignment horizontal="center" wrapText="1"/>
    </xf>
    <xf numFmtId="2" fontId="4" fillId="0" borderId="14" xfId="0" applyNumberFormat="1" applyFont="1" applyBorder="1" applyAlignment="1">
      <alignment horizontal="center"/>
    </xf>
    <xf numFmtId="0" fontId="4" fillId="0" borderId="1" xfId="0" quotePrefix="1" applyFont="1" applyBorder="1" applyAlignment="1">
      <alignment horizontal="center" vertical="center"/>
    </xf>
    <xf numFmtId="2" fontId="4" fillId="0" borderId="1" xfId="0" quotePrefix="1" applyNumberFormat="1" applyFont="1" applyBorder="1" applyAlignment="1">
      <alignment horizontal="center"/>
    </xf>
    <xf numFmtId="0" fontId="4" fillId="0" borderId="8" xfId="0"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2" fontId="4" fillId="0" borderId="8"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top"/>
    </xf>
    <xf numFmtId="0" fontId="2" fillId="0" borderId="12" xfId="0" applyFont="1" applyBorder="1" applyAlignment="1">
      <alignment horizontal="center" vertical="top"/>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2" fontId="2" fillId="0" borderId="11" xfId="0" applyNumberFormat="1" applyFont="1" applyBorder="1" applyAlignment="1">
      <alignment horizontal="center"/>
    </xf>
    <xf numFmtId="2" fontId="2" fillId="0" borderId="12" xfId="0" applyNumberFormat="1" applyFont="1" applyBorder="1" applyAlignment="1">
      <alignment horizontal="center"/>
    </xf>
    <xf numFmtId="2" fontId="2" fillId="0" borderId="13" xfId="0" applyNumberFormat="1" applyFont="1" applyBorder="1" applyAlignment="1">
      <alignment horizontal="center"/>
    </xf>
    <xf numFmtId="2" fontId="4" fillId="0" borderId="11" xfId="0" applyNumberFormat="1" applyFont="1" applyBorder="1" applyAlignment="1">
      <alignment horizontal="center"/>
    </xf>
    <xf numFmtId="2" fontId="4" fillId="0" borderId="12" xfId="0" applyNumberFormat="1" applyFont="1" applyBorder="1" applyAlignment="1">
      <alignment horizontal="center"/>
    </xf>
    <xf numFmtId="2" fontId="4" fillId="0" borderId="13" xfId="0" applyNumberFormat="1" applyFont="1" applyBorder="1" applyAlignment="1">
      <alignment horizontal="center"/>
    </xf>
    <xf numFmtId="1" fontId="4" fillId="0" borderId="11" xfId="0" applyNumberFormat="1" applyFont="1" applyBorder="1" applyAlignment="1">
      <alignment horizontal="center"/>
    </xf>
    <xf numFmtId="1" fontId="4" fillId="0" borderId="12" xfId="0" applyNumberFormat="1" applyFont="1" applyBorder="1" applyAlignment="1">
      <alignment horizontal="center"/>
    </xf>
    <xf numFmtId="1" fontId="4" fillId="0" borderId="13"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8" xfId="0" applyFont="1" applyBorder="1" applyAlignment="1">
      <alignment horizontal="left" vertical="top" wrapText="1"/>
    </xf>
    <xf numFmtId="0" fontId="2" fillId="0" borderId="14" xfId="0" applyFont="1" applyBorder="1" applyAlignment="1">
      <alignment horizontal="left" vertical="top" wrapText="1"/>
    </xf>
    <xf numFmtId="0" fontId="2" fillId="0" borderId="9" xfId="0" applyFont="1" applyBorder="1" applyAlignment="1">
      <alignment horizontal="left" vertical="top" wrapText="1"/>
    </xf>
    <xf numFmtId="0" fontId="4" fillId="0" borderId="8" xfId="0" applyFont="1" applyBorder="1" applyAlignment="1">
      <alignment horizontal="right" vertical="center"/>
    </xf>
    <xf numFmtId="0" fontId="4" fillId="0" borderId="14" xfId="0" applyFont="1" applyBorder="1" applyAlignment="1">
      <alignment horizontal="right" vertical="center"/>
    </xf>
    <xf numFmtId="0" fontId="4" fillId="0" borderId="9" xfId="0" applyFont="1" applyBorder="1" applyAlignment="1">
      <alignment horizontal="right" vertical="center"/>
    </xf>
    <xf numFmtId="0" fontId="2" fillId="0" borderId="8" xfId="0" applyFont="1" applyBorder="1" applyAlignment="1">
      <alignment horizontal="left" vertical="top"/>
    </xf>
    <xf numFmtId="0" fontId="2" fillId="0" borderId="9" xfId="0" applyFont="1" applyBorder="1" applyAlignment="1">
      <alignment horizontal="left" vertical="top"/>
    </xf>
    <xf numFmtId="2" fontId="2" fillId="0" borderId="8" xfId="0" applyNumberFormat="1" applyFont="1" applyBorder="1" applyAlignment="1">
      <alignment horizontal="right"/>
    </xf>
    <xf numFmtId="2" fontId="2" fillId="0" borderId="14" xfId="0" applyNumberFormat="1" applyFont="1" applyBorder="1" applyAlignment="1">
      <alignment horizontal="right"/>
    </xf>
    <xf numFmtId="2" fontId="2" fillId="0" borderId="9" xfId="0" applyNumberFormat="1" applyFont="1" applyBorder="1" applyAlignment="1">
      <alignment horizontal="right"/>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8" xfId="0" applyFont="1" applyBorder="1" applyAlignment="1">
      <alignment horizontal="right"/>
    </xf>
    <xf numFmtId="0" fontId="2" fillId="0" borderId="14" xfId="0" applyFont="1" applyBorder="1" applyAlignment="1">
      <alignment horizontal="right"/>
    </xf>
    <xf numFmtId="0" fontId="2" fillId="0" borderId="9" xfId="0" applyFont="1" applyBorder="1" applyAlignment="1">
      <alignment horizontal="righ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right"/>
    </xf>
    <xf numFmtId="0" fontId="4" fillId="0" borderId="14" xfId="0" applyFont="1" applyBorder="1" applyAlignment="1">
      <alignment horizontal="right"/>
    </xf>
    <xf numFmtId="0" fontId="4" fillId="0" borderId="9" xfId="0" applyFont="1" applyBorder="1" applyAlignment="1">
      <alignment horizontal="right"/>
    </xf>
    <xf numFmtId="0" fontId="2" fillId="0" borderId="13" xfId="0" applyFont="1" applyBorder="1" applyAlignment="1">
      <alignment horizontal="center" vertical="top"/>
    </xf>
    <xf numFmtId="2" fontId="4" fillId="0" borderId="1" xfId="0" applyNumberFormat="1" applyFont="1" applyBorder="1" applyAlignment="1">
      <alignment horizontal="center"/>
    </xf>
    <xf numFmtId="0" fontId="4" fillId="0" borderId="8" xfId="0" applyFont="1" applyBorder="1" applyAlignment="1">
      <alignment horizontal="center" vertical="top" wrapText="1"/>
    </xf>
    <xf numFmtId="0" fontId="4" fillId="0" borderId="14" xfId="0" applyFont="1" applyBorder="1" applyAlignment="1">
      <alignment horizontal="center" vertical="top" wrapText="1"/>
    </xf>
    <xf numFmtId="0" fontId="4" fillId="0" borderId="9" xfId="0" applyFont="1" applyBorder="1" applyAlignment="1">
      <alignment horizontal="center" vertical="top" wrapText="1"/>
    </xf>
    <xf numFmtId="0" fontId="2" fillId="0" borderId="1" xfId="0" applyFont="1" applyBorder="1" applyAlignment="1">
      <alignment horizontal="center" vertical="top"/>
    </xf>
    <xf numFmtId="1" fontId="4" fillId="0" borderId="1" xfId="0" applyNumberFormat="1"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2" fontId="4" fillId="0" borderId="8" xfId="0" applyNumberFormat="1" applyFont="1" applyBorder="1" applyAlignment="1">
      <alignment horizontal="right"/>
    </xf>
    <xf numFmtId="2" fontId="4" fillId="0" borderId="14" xfId="0" applyNumberFormat="1" applyFont="1" applyBorder="1" applyAlignment="1">
      <alignment horizontal="right"/>
    </xf>
    <xf numFmtId="2" fontId="4" fillId="0" borderId="9" xfId="0" applyNumberFormat="1" applyFont="1" applyBorder="1" applyAlignment="1">
      <alignment horizontal="right"/>
    </xf>
    <xf numFmtId="0" fontId="2" fillId="0" borderId="14" xfId="0" applyFont="1" applyBorder="1" applyAlignment="1">
      <alignment horizontal="left" vertical="top"/>
    </xf>
    <xf numFmtId="0" fontId="2" fillId="0" borderId="8" xfId="0" applyFont="1" applyBorder="1" applyAlignment="1">
      <alignment horizontal="left" vertical="center" wrapText="1"/>
    </xf>
    <xf numFmtId="2" fontId="4" fillId="0" borderId="8" xfId="0" applyNumberFormat="1" applyFont="1" applyBorder="1" applyAlignment="1">
      <alignment horizontal="center" vertical="center"/>
    </xf>
    <xf numFmtId="2" fontId="4" fillId="0" borderId="9" xfId="0" applyNumberFormat="1" applyFont="1" applyBorder="1" applyAlignment="1">
      <alignment horizontal="center" vertical="center"/>
    </xf>
    <xf numFmtId="0" fontId="4" fillId="0" borderId="8" xfId="0" applyFont="1" applyBorder="1" applyAlignment="1">
      <alignment horizontal="center" vertical="top"/>
    </xf>
    <xf numFmtId="0" fontId="4" fillId="0" borderId="14" xfId="0" applyFont="1" applyBorder="1" applyAlignment="1">
      <alignment horizontal="center" vertical="top"/>
    </xf>
    <xf numFmtId="1" fontId="2" fillId="0" borderId="18" xfId="0" applyNumberFormat="1" applyFont="1" applyBorder="1" applyAlignment="1">
      <alignment horizontal="right" wrapText="1"/>
    </xf>
    <xf numFmtId="1" fontId="2" fillId="0" borderId="5" xfId="0" applyNumberFormat="1" applyFont="1" applyBorder="1" applyAlignment="1">
      <alignment horizontal="right" wrapText="1"/>
    </xf>
    <xf numFmtId="0" fontId="2" fillId="0" borderId="0" xfId="0" applyFont="1" applyAlignment="1">
      <alignment horizontal="center" vertical="center" wrapText="1"/>
    </xf>
    <xf numFmtId="0" fontId="4" fillId="0" borderId="14" xfId="0" applyFont="1" applyBorder="1" applyAlignment="1">
      <alignment horizontal="center"/>
    </xf>
    <xf numFmtId="0" fontId="3" fillId="0" borderId="19"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right"/>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164" fontId="4" fillId="0" borderId="8" xfId="0" applyNumberFormat="1" applyFont="1" applyBorder="1" applyAlignment="1">
      <alignment horizontal="right"/>
    </xf>
    <xf numFmtId="164" fontId="4" fillId="0" borderId="14" xfId="0" applyNumberFormat="1" applyFont="1" applyBorder="1" applyAlignment="1">
      <alignment horizontal="right"/>
    </xf>
    <xf numFmtId="164" fontId="4" fillId="0" borderId="9" xfId="0" applyNumberFormat="1" applyFont="1" applyBorder="1" applyAlignment="1">
      <alignment horizontal="right"/>
    </xf>
    <xf numFmtId="2" fontId="2" fillId="0" borderId="1" xfId="0" applyNumberFormat="1" applyFont="1" applyBorder="1" applyAlignment="1">
      <alignment horizontal="center"/>
    </xf>
    <xf numFmtId="2" fontId="4" fillId="0" borderId="8" xfId="0" applyNumberFormat="1" applyFont="1" applyBorder="1" applyAlignment="1">
      <alignment horizontal="right" wrapText="1"/>
    </xf>
    <xf numFmtId="2" fontId="4" fillId="0" borderId="14" xfId="0" applyNumberFormat="1" applyFont="1" applyBorder="1" applyAlignment="1">
      <alignment horizontal="right" wrapText="1"/>
    </xf>
    <xf numFmtId="2" fontId="4" fillId="0" borderId="9" xfId="0" applyNumberFormat="1" applyFont="1" applyBorder="1" applyAlignment="1">
      <alignment horizontal="right" wrapText="1"/>
    </xf>
    <xf numFmtId="0" fontId="0" fillId="0" borderId="0" xfId="0" applyBorder="1" applyAlignment="1">
      <alignment vertical="top" wrapText="1"/>
    </xf>
    <xf numFmtId="1" fontId="2" fillId="2" borderId="22" xfId="0" applyNumberFormat="1" applyFont="1" applyFill="1" applyBorder="1" applyAlignment="1">
      <alignment horizontal="center" vertical="center"/>
    </xf>
    <xf numFmtId="1" fontId="2" fillId="2" borderId="23" xfId="0" applyNumberFormat="1" applyFont="1" applyFill="1" applyBorder="1" applyAlignment="1">
      <alignment horizontal="center" vertical="center"/>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tabSelected="1" zoomScale="80" zoomScaleNormal="80" zoomScaleSheetLayoutView="100" workbookViewId="0">
      <pane ySplit="2" topLeftCell="A3" activePane="bottomLeft" state="frozen"/>
      <selection pane="bottomLeft" activeCell="N7" sqref="N7"/>
    </sheetView>
  </sheetViews>
  <sheetFormatPr defaultRowHeight="15" x14ac:dyDescent="0.25"/>
  <cols>
    <col min="1" max="1" width="6.5703125" customWidth="1"/>
    <col min="2" max="2" width="44.85546875" customWidth="1"/>
    <col min="3" max="3" width="9.140625" bestFit="1" customWidth="1"/>
    <col min="4" max="4" width="10.5703125" bestFit="1" customWidth="1"/>
    <col min="5" max="5" width="9" customWidth="1"/>
    <col min="6" max="6" width="15.140625" customWidth="1"/>
    <col min="7" max="7" width="9.140625" customWidth="1"/>
    <col min="8" max="8" width="11.7109375" customWidth="1"/>
    <col min="9" max="9" width="8.85546875" customWidth="1"/>
    <col min="10" max="10" width="10.7109375" customWidth="1"/>
    <col min="11" max="11" width="14.28515625" customWidth="1"/>
    <col min="14" max="14" width="11.5703125" bestFit="1" customWidth="1"/>
  </cols>
  <sheetData>
    <row r="1" spans="1:14" ht="45.6" customHeight="1" x14ac:dyDescent="0.25">
      <c r="A1" s="58" t="s">
        <v>186</v>
      </c>
      <c r="B1" s="58"/>
      <c r="C1" s="58"/>
      <c r="D1" s="58"/>
      <c r="E1" s="58"/>
      <c r="F1" s="58"/>
      <c r="G1" s="58"/>
      <c r="H1" s="58"/>
      <c r="I1" s="58"/>
      <c r="J1" s="58"/>
      <c r="K1" s="58"/>
    </row>
    <row r="2" spans="1:14" ht="30" customHeight="1" x14ac:dyDescent="0.25">
      <c r="A2" s="1" t="s">
        <v>0</v>
      </c>
      <c r="B2" s="59" t="s">
        <v>66</v>
      </c>
      <c r="C2" s="59"/>
      <c r="D2" s="1" t="s">
        <v>2</v>
      </c>
      <c r="E2" s="1" t="s">
        <v>3</v>
      </c>
      <c r="F2" s="1" t="s">
        <v>33</v>
      </c>
      <c r="G2" s="1" t="s">
        <v>5</v>
      </c>
      <c r="H2" s="1" t="s">
        <v>6</v>
      </c>
      <c r="I2" s="1" t="s">
        <v>1</v>
      </c>
      <c r="J2" s="1" t="s">
        <v>30</v>
      </c>
      <c r="K2" s="2" t="s">
        <v>29</v>
      </c>
      <c r="M2" s="148" t="s">
        <v>185</v>
      </c>
      <c r="N2" s="149"/>
    </row>
    <row r="3" spans="1:14" ht="50.45" customHeight="1" x14ac:dyDescent="0.25">
      <c r="A3" s="60">
        <v>1</v>
      </c>
      <c r="B3" s="62" t="s">
        <v>31</v>
      </c>
      <c r="C3" s="63"/>
      <c r="D3" s="63"/>
      <c r="E3" s="63"/>
      <c r="F3" s="63"/>
      <c r="G3" s="64"/>
      <c r="H3" s="3"/>
      <c r="I3" s="65" t="s">
        <v>56</v>
      </c>
      <c r="J3" s="68">
        <v>479.3</v>
      </c>
      <c r="K3" s="71">
        <f>J3*H54</f>
        <v>778734.04760000005</v>
      </c>
      <c r="M3" s="150" t="s">
        <v>187</v>
      </c>
      <c r="N3" s="151"/>
    </row>
    <row r="4" spans="1:14" ht="28.9" customHeight="1" x14ac:dyDescent="0.25">
      <c r="A4" s="61"/>
      <c r="B4" s="54"/>
      <c r="C4" s="55"/>
      <c r="D4" s="4" t="s">
        <v>2</v>
      </c>
      <c r="E4" s="4" t="s">
        <v>3</v>
      </c>
      <c r="F4" s="74" t="s">
        <v>32</v>
      </c>
      <c r="G4" s="75"/>
      <c r="H4" s="5"/>
      <c r="I4" s="66"/>
      <c r="J4" s="69"/>
      <c r="K4" s="72"/>
      <c r="M4" s="152"/>
      <c r="N4" s="153"/>
    </row>
    <row r="5" spans="1:14" ht="28.9" customHeight="1" x14ac:dyDescent="0.25">
      <c r="A5" s="61"/>
      <c r="B5" s="54" t="s">
        <v>73</v>
      </c>
      <c r="C5" s="55"/>
      <c r="D5" s="6"/>
      <c r="E5" s="7">
        <v>40</v>
      </c>
      <c r="F5" s="56">
        <v>0.38</v>
      </c>
      <c r="G5" s="57"/>
      <c r="H5" s="7">
        <f>E5*F5</f>
        <v>15.2</v>
      </c>
      <c r="I5" s="66"/>
      <c r="J5" s="69"/>
      <c r="K5" s="72"/>
      <c r="M5" s="147"/>
      <c r="N5" s="147"/>
    </row>
    <row r="6" spans="1:14" ht="28.9" customHeight="1" x14ac:dyDescent="0.25">
      <c r="A6" s="61"/>
      <c r="B6" s="54" t="s">
        <v>74</v>
      </c>
      <c r="C6" s="55"/>
      <c r="D6" s="6"/>
      <c r="E6" s="7">
        <v>80</v>
      </c>
      <c r="F6" s="56">
        <v>0.31</v>
      </c>
      <c r="G6" s="57"/>
      <c r="H6" s="7">
        <f>E6*F6</f>
        <v>24.8</v>
      </c>
      <c r="I6" s="66"/>
      <c r="J6" s="69"/>
      <c r="K6" s="72"/>
      <c r="M6" s="147"/>
      <c r="N6" s="147"/>
    </row>
    <row r="7" spans="1:14" ht="28.9" customHeight="1" x14ac:dyDescent="0.25">
      <c r="A7" s="61"/>
      <c r="B7" s="54" t="s">
        <v>76</v>
      </c>
      <c r="C7" s="55"/>
      <c r="D7" s="6"/>
      <c r="E7" s="7">
        <v>100</v>
      </c>
      <c r="F7" s="56">
        <v>0.11</v>
      </c>
      <c r="G7" s="57"/>
      <c r="H7" s="7">
        <f t="shared" ref="H7:H33" si="0">E7*F7</f>
        <v>11</v>
      </c>
      <c r="I7" s="66"/>
      <c r="J7" s="69"/>
      <c r="K7" s="72"/>
      <c r="M7" s="147"/>
      <c r="N7" s="147"/>
    </row>
    <row r="8" spans="1:14" ht="28.9" customHeight="1" x14ac:dyDescent="0.25">
      <c r="A8" s="61"/>
      <c r="B8" s="54" t="s">
        <v>75</v>
      </c>
      <c r="C8" s="55"/>
      <c r="D8" s="6"/>
      <c r="E8" s="7">
        <v>20</v>
      </c>
      <c r="F8" s="56">
        <v>0.45</v>
      </c>
      <c r="G8" s="57"/>
      <c r="H8" s="7">
        <f t="shared" si="0"/>
        <v>9</v>
      </c>
      <c r="I8" s="66"/>
      <c r="J8" s="69"/>
      <c r="K8" s="72"/>
    </row>
    <row r="9" spans="1:14" ht="28.9" customHeight="1" x14ac:dyDescent="0.25">
      <c r="A9" s="61"/>
      <c r="B9" s="54" t="s">
        <v>77</v>
      </c>
      <c r="C9" s="55"/>
      <c r="D9" s="6">
        <v>4</v>
      </c>
      <c r="E9" s="7">
        <v>2.95</v>
      </c>
      <c r="F9" s="56">
        <v>7.37</v>
      </c>
      <c r="G9" s="57"/>
      <c r="H9" s="7">
        <f>E9*F9*D9</f>
        <v>86.966000000000008</v>
      </c>
      <c r="I9" s="66"/>
      <c r="J9" s="69"/>
      <c r="K9" s="72"/>
    </row>
    <row r="10" spans="1:14" ht="28.9" customHeight="1" x14ac:dyDescent="0.25">
      <c r="A10" s="61"/>
      <c r="B10" s="54" t="s">
        <v>78</v>
      </c>
      <c r="C10" s="55"/>
      <c r="D10" s="6">
        <v>1</v>
      </c>
      <c r="E10" s="7">
        <v>4.2</v>
      </c>
      <c r="F10" s="56">
        <v>13.02</v>
      </c>
      <c r="G10" s="57"/>
      <c r="H10" s="7">
        <f>E10*F10*D10</f>
        <v>54.683999999999997</v>
      </c>
      <c r="I10" s="66"/>
      <c r="J10" s="69"/>
      <c r="K10" s="72"/>
    </row>
    <row r="11" spans="1:14" ht="28.9" customHeight="1" x14ac:dyDescent="0.25">
      <c r="A11" s="61"/>
      <c r="B11" s="54" t="s">
        <v>79</v>
      </c>
      <c r="C11" s="55"/>
      <c r="D11" s="6">
        <v>2</v>
      </c>
      <c r="E11" s="7">
        <v>2.15</v>
      </c>
      <c r="F11" s="56">
        <v>3.56</v>
      </c>
      <c r="G11" s="57"/>
      <c r="H11" s="7">
        <f>E11*F11*D11</f>
        <v>15.308</v>
      </c>
      <c r="I11" s="66"/>
      <c r="J11" s="69"/>
      <c r="K11" s="72"/>
    </row>
    <row r="12" spans="1:14" ht="28.9" customHeight="1" x14ac:dyDescent="0.25">
      <c r="A12" s="61"/>
      <c r="B12" s="54" t="s">
        <v>80</v>
      </c>
      <c r="C12" s="55"/>
      <c r="D12" s="6"/>
      <c r="E12" s="7">
        <v>50</v>
      </c>
      <c r="F12" s="56">
        <v>0.11</v>
      </c>
      <c r="G12" s="57"/>
      <c r="H12" s="7">
        <f t="shared" ref="H12" si="1">F12*E12</f>
        <v>5.5</v>
      </c>
      <c r="I12" s="66"/>
      <c r="J12" s="69"/>
      <c r="K12" s="72"/>
    </row>
    <row r="13" spans="1:14" ht="28.9" customHeight="1" x14ac:dyDescent="0.25">
      <c r="A13" s="61"/>
      <c r="B13" s="54" t="s">
        <v>81</v>
      </c>
      <c r="C13" s="55"/>
      <c r="D13" s="6"/>
      <c r="E13" s="7">
        <v>50</v>
      </c>
      <c r="F13" s="56">
        <v>1.35</v>
      </c>
      <c r="G13" s="57"/>
      <c r="H13" s="7">
        <f t="shared" ref="H13:H28" si="2">F13*E13</f>
        <v>67.5</v>
      </c>
      <c r="I13" s="66"/>
      <c r="J13" s="69"/>
      <c r="K13" s="72"/>
    </row>
    <row r="14" spans="1:14" ht="28.9" customHeight="1" x14ac:dyDescent="0.25">
      <c r="A14" s="61"/>
      <c r="B14" s="54" t="s">
        <v>82</v>
      </c>
      <c r="C14" s="55"/>
      <c r="D14" s="6">
        <v>4</v>
      </c>
      <c r="E14" s="7">
        <v>2.95</v>
      </c>
      <c r="F14" s="56">
        <v>7.37</v>
      </c>
      <c r="G14" s="57"/>
      <c r="H14" s="7">
        <f>E14*F14*D14</f>
        <v>86.966000000000008</v>
      </c>
      <c r="I14" s="66"/>
      <c r="J14" s="69"/>
      <c r="K14" s="72"/>
    </row>
    <row r="15" spans="1:14" ht="28.9" customHeight="1" x14ac:dyDescent="0.25">
      <c r="A15" s="61"/>
      <c r="B15" s="54" t="s">
        <v>83</v>
      </c>
      <c r="C15" s="55"/>
      <c r="D15" s="6">
        <v>2</v>
      </c>
      <c r="E15" s="7">
        <v>2.15</v>
      </c>
      <c r="F15" s="56">
        <v>3.56</v>
      </c>
      <c r="G15" s="57"/>
      <c r="H15" s="7">
        <f>E15*F15*D15</f>
        <v>15.308</v>
      </c>
      <c r="I15" s="66"/>
      <c r="J15" s="69"/>
      <c r="K15" s="72"/>
    </row>
    <row r="16" spans="1:14" ht="28.9" customHeight="1" x14ac:dyDescent="0.25">
      <c r="A16" s="61"/>
      <c r="B16" s="54" t="s">
        <v>84</v>
      </c>
      <c r="C16" s="55"/>
      <c r="D16" s="6">
        <v>1</v>
      </c>
      <c r="E16" s="7">
        <v>120</v>
      </c>
      <c r="F16" s="56">
        <v>0.48</v>
      </c>
      <c r="G16" s="57"/>
      <c r="H16" s="7">
        <f>F16*E16*D16</f>
        <v>57.599999999999994</v>
      </c>
      <c r="I16" s="66"/>
      <c r="J16" s="69"/>
      <c r="K16" s="72"/>
    </row>
    <row r="17" spans="1:11" ht="28.9" customHeight="1" x14ac:dyDescent="0.25">
      <c r="A17" s="61"/>
      <c r="B17" s="54" t="s">
        <v>85</v>
      </c>
      <c r="C17" s="55"/>
      <c r="D17" s="6"/>
      <c r="E17" s="7">
        <v>15</v>
      </c>
      <c r="F17" s="56">
        <v>0.45</v>
      </c>
      <c r="G17" s="57"/>
      <c r="H17" s="7">
        <f t="shared" si="2"/>
        <v>6.75</v>
      </c>
      <c r="I17" s="66"/>
      <c r="J17" s="69"/>
      <c r="K17" s="72"/>
    </row>
    <row r="18" spans="1:11" ht="28.9" customHeight="1" x14ac:dyDescent="0.25">
      <c r="A18" s="61"/>
      <c r="B18" s="54" t="s">
        <v>86</v>
      </c>
      <c r="C18" s="55"/>
      <c r="D18" s="6">
        <v>2</v>
      </c>
      <c r="E18" s="7">
        <v>4</v>
      </c>
      <c r="F18" s="56">
        <v>2.5499999999999998</v>
      </c>
      <c r="G18" s="57"/>
      <c r="H18" s="7">
        <f>F18*E18*D18</f>
        <v>20.399999999999999</v>
      </c>
      <c r="I18" s="66"/>
      <c r="J18" s="69"/>
      <c r="K18" s="72"/>
    </row>
    <row r="19" spans="1:11" ht="28.9" customHeight="1" x14ac:dyDescent="0.25">
      <c r="A19" s="61"/>
      <c r="B19" s="54" t="s">
        <v>87</v>
      </c>
      <c r="C19" s="55"/>
      <c r="D19" s="6"/>
      <c r="E19" s="7">
        <v>10</v>
      </c>
      <c r="F19" s="56">
        <v>0.63</v>
      </c>
      <c r="G19" s="57"/>
      <c r="H19" s="7">
        <f t="shared" si="2"/>
        <v>6.3</v>
      </c>
      <c r="I19" s="66"/>
      <c r="J19" s="69"/>
      <c r="K19" s="72"/>
    </row>
    <row r="20" spans="1:11" ht="28.9" customHeight="1" x14ac:dyDescent="0.25">
      <c r="A20" s="61"/>
      <c r="B20" s="54" t="s">
        <v>88</v>
      </c>
      <c r="C20" s="55"/>
      <c r="D20" s="6">
        <v>1</v>
      </c>
      <c r="E20" s="7">
        <v>50</v>
      </c>
      <c r="F20" s="56">
        <v>0.42</v>
      </c>
      <c r="G20" s="57"/>
      <c r="H20" s="7">
        <f>F20*E20*D20</f>
        <v>21</v>
      </c>
      <c r="I20" s="66"/>
      <c r="J20" s="69"/>
      <c r="K20" s="72"/>
    </row>
    <row r="21" spans="1:11" ht="28.9" customHeight="1" x14ac:dyDescent="0.25">
      <c r="A21" s="61"/>
      <c r="B21" s="54" t="s">
        <v>89</v>
      </c>
      <c r="C21" s="55"/>
      <c r="D21" s="6"/>
      <c r="E21" s="7">
        <v>30</v>
      </c>
      <c r="F21" s="56">
        <v>1</v>
      </c>
      <c r="G21" s="57"/>
      <c r="H21" s="7">
        <f t="shared" si="2"/>
        <v>30</v>
      </c>
      <c r="I21" s="66"/>
      <c r="J21" s="69"/>
      <c r="K21" s="72"/>
    </row>
    <row r="22" spans="1:11" ht="28.9" customHeight="1" x14ac:dyDescent="0.25">
      <c r="A22" s="61"/>
      <c r="B22" s="54" t="s">
        <v>91</v>
      </c>
      <c r="C22" s="55"/>
      <c r="D22" s="6"/>
      <c r="E22" s="7">
        <v>25</v>
      </c>
      <c r="F22" s="56">
        <v>0.27</v>
      </c>
      <c r="G22" s="57"/>
      <c r="H22" s="7">
        <f t="shared" si="2"/>
        <v>6.75</v>
      </c>
      <c r="I22" s="66"/>
      <c r="J22" s="69"/>
      <c r="K22" s="72"/>
    </row>
    <row r="23" spans="1:11" ht="28.9" customHeight="1" x14ac:dyDescent="0.25">
      <c r="A23" s="61"/>
      <c r="B23" s="54" t="s">
        <v>90</v>
      </c>
      <c r="C23" s="55"/>
      <c r="D23" s="6"/>
      <c r="E23" s="7">
        <v>20</v>
      </c>
      <c r="F23" s="56">
        <v>1.46</v>
      </c>
      <c r="G23" s="57"/>
      <c r="H23" s="7">
        <f t="shared" si="2"/>
        <v>29.2</v>
      </c>
      <c r="I23" s="66"/>
      <c r="J23" s="69"/>
      <c r="K23" s="72"/>
    </row>
    <row r="24" spans="1:11" ht="28.9" customHeight="1" x14ac:dyDescent="0.25">
      <c r="A24" s="61"/>
      <c r="B24" s="54" t="s">
        <v>126</v>
      </c>
      <c r="C24" s="55"/>
      <c r="D24" s="6"/>
      <c r="E24" s="7">
        <v>20</v>
      </c>
      <c r="F24" s="56">
        <v>0.45</v>
      </c>
      <c r="G24" s="57"/>
      <c r="H24" s="7">
        <f t="shared" si="2"/>
        <v>9</v>
      </c>
      <c r="I24" s="66"/>
      <c r="J24" s="69"/>
      <c r="K24" s="72"/>
    </row>
    <row r="25" spans="1:11" ht="28.9" customHeight="1" x14ac:dyDescent="0.25">
      <c r="A25" s="61"/>
      <c r="B25" s="54" t="s">
        <v>92</v>
      </c>
      <c r="C25" s="55"/>
      <c r="D25" s="6">
        <v>2</v>
      </c>
      <c r="E25" s="7">
        <v>4</v>
      </c>
      <c r="F25" s="56">
        <v>0.2</v>
      </c>
      <c r="G25" s="57"/>
      <c r="H25" s="7">
        <f>F25*E25*D25</f>
        <v>1.6</v>
      </c>
      <c r="I25" s="66"/>
      <c r="J25" s="69"/>
      <c r="K25" s="72"/>
    </row>
    <row r="26" spans="1:11" ht="28.9" customHeight="1" x14ac:dyDescent="0.25">
      <c r="A26" s="61"/>
      <c r="B26" s="54" t="s">
        <v>93</v>
      </c>
      <c r="C26" s="55"/>
      <c r="D26" s="6"/>
      <c r="E26" s="7">
        <v>5</v>
      </c>
      <c r="F26" s="56">
        <v>0.45</v>
      </c>
      <c r="G26" s="57"/>
      <c r="H26" s="7">
        <f t="shared" si="2"/>
        <v>2.25</v>
      </c>
      <c r="I26" s="66"/>
      <c r="J26" s="69"/>
      <c r="K26" s="72"/>
    </row>
    <row r="27" spans="1:11" ht="28.9" customHeight="1" x14ac:dyDescent="0.25">
      <c r="A27" s="61"/>
      <c r="B27" s="54" t="s">
        <v>94</v>
      </c>
      <c r="C27" s="55"/>
      <c r="D27" s="6">
        <v>2</v>
      </c>
      <c r="E27" s="7">
        <v>4</v>
      </c>
      <c r="F27" s="56">
        <v>0.2</v>
      </c>
      <c r="G27" s="57"/>
      <c r="H27" s="7">
        <f>F27*E27*D27</f>
        <v>1.6</v>
      </c>
      <c r="I27" s="66"/>
      <c r="J27" s="69"/>
      <c r="K27" s="72"/>
    </row>
    <row r="28" spans="1:11" ht="28.9" customHeight="1" x14ac:dyDescent="0.25">
      <c r="A28" s="61"/>
      <c r="B28" s="54" t="s">
        <v>96</v>
      </c>
      <c r="C28" s="55"/>
      <c r="D28" s="6"/>
      <c r="E28" s="7">
        <v>100</v>
      </c>
      <c r="F28" s="56">
        <v>0.42</v>
      </c>
      <c r="G28" s="57"/>
      <c r="H28" s="7">
        <f t="shared" si="2"/>
        <v>42</v>
      </c>
      <c r="I28" s="66"/>
      <c r="J28" s="69"/>
      <c r="K28" s="72"/>
    </row>
    <row r="29" spans="1:11" ht="28.9" customHeight="1" x14ac:dyDescent="0.25">
      <c r="A29" s="61"/>
      <c r="B29" s="54" t="s">
        <v>95</v>
      </c>
      <c r="C29" s="55"/>
      <c r="D29" s="6"/>
      <c r="E29" s="7">
        <v>50</v>
      </c>
      <c r="F29" s="56">
        <v>0.63</v>
      </c>
      <c r="G29" s="57"/>
      <c r="H29" s="7">
        <f t="shared" si="0"/>
        <v>31.5</v>
      </c>
      <c r="I29" s="66"/>
      <c r="J29" s="69"/>
      <c r="K29" s="72"/>
    </row>
    <row r="30" spans="1:11" ht="28.9" customHeight="1" x14ac:dyDescent="0.25">
      <c r="A30" s="61"/>
      <c r="B30" s="54" t="s">
        <v>97</v>
      </c>
      <c r="C30" s="55"/>
      <c r="D30" s="6"/>
      <c r="E30" s="7">
        <v>60</v>
      </c>
      <c r="F30" s="56">
        <v>0.42</v>
      </c>
      <c r="G30" s="57"/>
      <c r="H30" s="7">
        <f t="shared" si="0"/>
        <v>25.2</v>
      </c>
      <c r="I30" s="66"/>
      <c r="J30" s="69"/>
      <c r="K30" s="72"/>
    </row>
    <row r="31" spans="1:11" ht="28.9" customHeight="1" x14ac:dyDescent="0.25">
      <c r="A31" s="61"/>
      <c r="B31" s="54" t="s">
        <v>98</v>
      </c>
      <c r="C31" s="55"/>
      <c r="D31" s="6">
        <v>1</v>
      </c>
      <c r="E31" s="7">
        <v>4</v>
      </c>
      <c r="F31" s="56">
        <v>0.45</v>
      </c>
      <c r="G31" s="57"/>
      <c r="H31" s="7">
        <f>E31*F31*D31</f>
        <v>1.8</v>
      </c>
      <c r="I31" s="66"/>
      <c r="J31" s="69"/>
      <c r="K31" s="72"/>
    </row>
    <row r="32" spans="1:11" ht="28.9" customHeight="1" x14ac:dyDescent="0.25">
      <c r="A32" s="61"/>
      <c r="B32" s="54" t="s">
        <v>99</v>
      </c>
      <c r="C32" s="55"/>
      <c r="D32" s="6">
        <v>2</v>
      </c>
      <c r="E32" s="7">
        <v>4</v>
      </c>
      <c r="F32" s="56">
        <v>0.2</v>
      </c>
      <c r="G32" s="57"/>
      <c r="H32" s="7">
        <f>E32*F32*D32</f>
        <v>1.6</v>
      </c>
      <c r="I32" s="66"/>
      <c r="J32" s="69"/>
      <c r="K32" s="72"/>
    </row>
    <row r="33" spans="1:11" ht="28.9" customHeight="1" x14ac:dyDescent="0.25">
      <c r="A33" s="61"/>
      <c r="B33" s="54" t="s">
        <v>100</v>
      </c>
      <c r="C33" s="55"/>
      <c r="D33" s="6"/>
      <c r="E33" s="7">
        <v>15</v>
      </c>
      <c r="F33" s="56">
        <v>1.26</v>
      </c>
      <c r="G33" s="57"/>
      <c r="H33" s="7">
        <f t="shared" si="0"/>
        <v>18.899999999999999</v>
      </c>
      <c r="I33" s="66"/>
      <c r="J33" s="69"/>
      <c r="K33" s="72"/>
    </row>
    <row r="34" spans="1:11" ht="28.9" customHeight="1" x14ac:dyDescent="0.25">
      <c r="A34" s="61"/>
      <c r="B34" s="54" t="s">
        <v>101</v>
      </c>
      <c r="C34" s="55"/>
      <c r="D34" s="6">
        <v>2</v>
      </c>
      <c r="E34" s="7">
        <v>4</v>
      </c>
      <c r="F34" s="56">
        <v>2.5499999999999998</v>
      </c>
      <c r="G34" s="57"/>
      <c r="H34" s="7">
        <f>E34*F34*D34</f>
        <v>20.399999999999999</v>
      </c>
      <c r="I34" s="66"/>
      <c r="J34" s="69"/>
      <c r="K34" s="72"/>
    </row>
    <row r="35" spans="1:11" ht="28.9" customHeight="1" x14ac:dyDescent="0.25">
      <c r="A35" s="61"/>
      <c r="B35" s="54" t="s">
        <v>102</v>
      </c>
      <c r="C35" s="55"/>
      <c r="D35" s="6">
        <v>1</v>
      </c>
      <c r="E35" s="7">
        <v>30</v>
      </c>
      <c r="F35" s="56">
        <v>0.42</v>
      </c>
      <c r="G35" s="57"/>
      <c r="H35" s="7">
        <f>E35*F35*D35</f>
        <v>12.6</v>
      </c>
      <c r="I35" s="66"/>
      <c r="J35" s="69"/>
      <c r="K35" s="72"/>
    </row>
    <row r="36" spans="1:11" ht="28.9" customHeight="1" x14ac:dyDescent="0.25">
      <c r="A36" s="61"/>
      <c r="B36" s="54" t="s">
        <v>103</v>
      </c>
      <c r="C36" s="55"/>
      <c r="D36" s="6"/>
      <c r="E36" s="7">
        <v>15</v>
      </c>
      <c r="F36" s="56">
        <v>0.63</v>
      </c>
      <c r="G36" s="57"/>
      <c r="H36" s="7">
        <f>E36*F36</f>
        <v>9.4499999999999993</v>
      </c>
      <c r="I36" s="66"/>
      <c r="J36" s="69"/>
      <c r="K36" s="72"/>
    </row>
    <row r="37" spans="1:11" ht="28.9" customHeight="1" x14ac:dyDescent="0.25">
      <c r="A37" s="61"/>
      <c r="B37" s="54" t="s">
        <v>104</v>
      </c>
      <c r="C37" s="55"/>
      <c r="D37" s="6">
        <v>2</v>
      </c>
      <c r="E37" s="7">
        <v>2.5</v>
      </c>
      <c r="F37" s="56">
        <v>5.35</v>
      </c>
      <c r="G37" s="57"/>
      <c r="H37" s="7">
        <f>E37*F37*D37</f>
        <v>26.75</v>
      </c>
      <c r="I37" s="66"/>
      <c r="J37" s="69"/>
      <c r="K37" s="72"/>
    </row>
    <row r="38" spans="1:11" ht="28.9" customHeight="1" x14ac:dyDescent="0.25">
      <c r="A38" s="61"/>
      <c r="B38" s="54" t="s">
        <v>105</v>
      </c>
      <c r="C38" s="55"/>
      <c r="D38" s="6"/>
      <c r="E38" s="7">
        <v>30</v>
      </c>
      <c r="F38" s="56">
        <v>0.42</v>
      </c>
      <c r="G38" s="57"/>
      <c r="H38" s="7">
        <f t="shared" ref="H38:H45" si="3">E38*F38</f>
        <v>12.6</v>
      </c>
      <c r="I38" s="66"/>
      <c r="J38" s="69"/>
      <c r="K38" s="72"/>
    </row>
    <row r="39" spans="1:11" ht="28.9" customHeight="1" x14ac:dyDescent="0.25">
      <c r="A39" s="61"/>
      <c r="B39" s="54" t="s">
        <v>106</v>
      </c>
      <c r="C39" s="55"/>
      <c r="D39" s="6"/>
      <c r="E39" s="7">
        <v>30</v>
      </c>
      <c r="F39" s="56">
        <v>0.63</v>
      </c>
      <c r="G39" s="57"/>
      <c r="H39" s="7">
        <f t="shared" si="3"/>
        <v>18.899999999999999</v>
      </c>
      <c r="I39" s="66"/>
      <c r="J39" s="69"/>
      <c r="K39" s="72"/>
    </row>
    <row r="40" spans="1:11" ht="28.9" customHeight="1" x14ac:dyDescent="0.25">
      <c r="A40" s="61"/>
      <c r="B40" s="54" t="s">
        <v>107</v>
      </c>
      <c r="C40" s="55"/>
      <c r="D40" s="6"/>
      <c r="E40" s="7">
        <v>350</v>
      </c>
      <c r="F40" s="56">
        <v>0.3</v>
      </c>
      <c r="G40" s="57"/>
      <c r="H40" s="7">
        <f t="shared" si="3"/>
        <v>105</v>
      </c>
      <c r="I40" s="66"/>
      <c r="J40" s="69"/>
      <c r="K40" s="72"/>
    </row>
    <row r="41" spans="1:11" ht="28.9" customHeight="1" x14ac:dyDescent="0.25">
      <c r="A41" s="61"/>
      <c r="B41" s="54" t="s">
        <v>108</v>
      </c>
      <c r="C41" s="55"/>
      <c r="D41" s="6">
        <v>1</v>
      </c>
      <c r="E41" s="7">
        <v>30</v>
      </c>
      <c r="F41" s="56">
        <v>0.48</v>
      </c>
      <c r="G41" s="57"/>
      <c r="H41" s="7">
        <f>E41*F41*D41</f>
        <v>14.399999999999999</v>
      </c>
      <c r="I41" s="66"/>
      <c r="J41" s="69"/>
      <c r="K41" s="72"/>
    </row>
    <row r="42" spans="1:11" ht="28.9" customHeight="1" x14ac:dyDescent="0.25">
      <c r="A42" s="61"/>
      <c r="B42" s="54" t="s">
        <v>109</v>
      </c>
      <c r="C42" s="55"/>
      <c r="D42" s="6">
        <v>6</v>
      </c>
      <c r="E42" s="7">
        <v>2</v>
      </c>
      <c r="F42" s="56">
        <v>2.6</v>
      </c>
      <c r="G42" s="57"/>
      <c r="H42" s="7">
        <f>E42*F42*D42</f>
        <v>31.200000000000003</v>
      </c>
      <c r="I42" s="66"/>
      <c r="J42" s="69"/>
      <c r="K42" s="72"/>
    </row>
    <row r="43" spans="1:11" ht="28.9" customHeight="1" x14ac:dyDescent="0.25">
      <c r="A43" s="61"/>
      <c r="B43" s="54" t="s">
        <v>110</v>
      </c>
      <c r="C43" s="55"/>
      <c r="D43" s="6">
        <v>1</v>
      </c>
      <c r="E43" s="7">
        <v>300</v>
      </c>
      <c r="F43" s="56">
        <v>0.3</v>
      </c>
      <c r="G43" s="57"/>
      <c r="H43" s="7">
        <f>F43*E43*D43</f>
        <v>90</v>
      </c>
      <c r="I43" s="66"/>
      <c r="J43" s="69"/>
      <c r="K43" s="72"/>
    </row>
    <row r="44" spans="1:11" ht="28.9" customHeight="1" x14ac:dyDescent="0.25">
      <c r="A44" s="61"/>
      <c r="B44" s="54" t="s">
        <v>111</v>
      </c>
      <c r="C44" s="55"/>
      <c r="D44" s="6">
        <v>6</v>
      </c>
      <c r="E44" s="7">
        <v>2</v>
      </c>
      <c r="F44" s="56">
        <v>2.6</v>
      </c>
      <c r="G44" s="57"/>
      <c r="H44" s="7">
        <f>E44*F44*D44</f>
        <v>31.200000000000003</v>
      </c>
      <c r="I44" s="66"/>
      <c r="J44" s="69"/>
      <c r="K44" s="72"/>
    </row>
    <row r="45" spans="1:11" ht="28.9" customHeight="1" x14ac:dyDescent="0.25">
      <c r="A45" s="61"/>
      <c r="B45" s="54" t="s">
        <v>113</v>
      </c>
      <c r="C45" s="55"/>
      <c r="D45" s="6"/>
      <c r="E45" s="7">
        <v>300</v>
      </c>
      <c r="F45" s="56">
        <v>0.4</v>
      </c>
      <c r="G45" s="57"/>
      <c r="H45" s="7">
        <f t="shared" si="3"/>
        <v>120</v>
      </c>
      <c r="I45" s="66"/>
      <c r="J45" s="69"/>
      <c r="K45" s="72"/>
    </row>
    <row r="46" spans="1:11" ht="28.9" customHeight="1" x14ac:dyDescent="0.25">
      <c r="A46" s="61"/>
      <c r="B46" s="54" t="s">
        <v>114</v>
      </c>
      <c r="C46" s="55"/>
      <c r="D46" s="6">
        <v>1</v>
      </c>
      <c r="E46" s="7">
        <v>40</v>
      </c>
      <c r="F46" s="56">
        <v>0.72</v>
      </c>
      <c r="G46" s="57"/>
      <c r="H46" s="7">
        <f>F46*E46*D46</f>
        <v>28.799999999999997</v>
      </c>
      <c r="I46" s="66"/>
      <c r="J46" s="69"/>
      <c r="K46" s="72"/>
    </row>
    <row r="47" spans="1:11" ht="28.9" customHeight="1" x14ac:dyDescent="0.25">
      <c r="A47" s="61"/>
      <c r="B47" s="54" t="s">
        <v>112</v>
      </c>
      <c r="C47" s="55"/>
      <c r="D47" s="8"/>
      <c r="E47" s="7">
        <v>50</v>
      </c>
      <c r="F47" s="56">
        <v>0.45</v>
      </c>
      <c r="G47" s="57"/>
      <c r="H47" s="7">
        <f t="shared" ref="H47:H49" si="4">E47*F47</f>
        <v>22.5</v>
      </c>
      <c r="I47" s="66"/>
      <c r="J47" s="69"/>
      <c r="K47" s="72"/>
    </row>
    <row r="48" spans="1:11" ht="28.9" customHeight="1" x14ac:dyDescent="0.25">
      <c r="A48" s="61"/>
      <c r="B48" s="54" t="s">
        <v>115</v>
      </c>
      <c r="C48" s="55"/>
      <c r="D48" s="8">
        <v>6</v>
      </c>
      <c r="E48" s="7">
        <v>2</v>
      </c>
      <c r="F48" s="56">
        <v>2.6</v>
      </c>
      <c r="G48" s="57"/>
      <c r="H48" s="7">
        <f>E48*F48*D48</f>
        <v>31.200000000000003</v>
      </c>
      <c r="I48" s="66"/>
      <c r="J48" s="69"/>
      <c r="K48" s="72"/>
    </row>
    <row r="49" spans="1:11" ht="28.9" customHeight="1" x14ac:dyDescent="0.25">
      <c r="A49" s="61"/>
      <c r="B49" s="54" t="s">
        <v>167</v>
      </c>
      <c r="C49" s="55"/>
      <c r="D49" s="8"/>
      <c r="E49" s="7">
        <v>400</v>
      </c>
      <c r="F49" s="56">
        <v>0.4</v>
      </c>
      <c r="G49" s="57"/>
      <c r="H49" s="7">
        <f t="shared" si="4"/>
        <v>160</v>
      </c>
      <c r="I49" s="66"/>
      <c r="J49" s="69"/>
      <c r="K49" s="72"/>
    </row>
    <row r="50" spans="1:11" ht="28.9" customHeight="1" x14ac:dyDescent="0.25">
      <c r="A50" s="61"/>
      <c r="B50" s="107" t="s">
        <v>176</v>
      </c>
      <c r="C50" s="108"/>
      <c r="D50" s="52"/>
      <c r="E50" s="53">
        <v>25</v>
      </c>
      <c r="F50" s="56">
        <v>0.45</v>
      </c>
      <c r="G50" s="57"/>
      <c r="H50" s="7">
        <f t="shared" ref="H50:H51" si="5">E50*F50</f>
        <v>11.25</v>
      </c>
      <c r="I50" s="66"/>
      <c r="J50" s="69"/>
      <c r="K50" s="72"/>
    </row>
    <row r="51" spans="1:11" ht="28.9" customHeight="1" x14ac:dyDescent="0.25">
      <c r="A51" s="61"/>
      <c r="B51" s="54" t="s">
        <v>177</v>
      </c>
      <c r="C51" s="55"/>
      <c r="D51" s="8"/>
      <c r="E51" s="7">
        <v>50</v>
      </c>
      <c r="F51" s="56">
        <v>0.72</v>
      </c>
      <c r="G51" s="57"/>
      <c r="H51" s="7">
        <f t="shared" si="5"/>
        <v>36</v>
      </c>
      <c r="I51" s="66"/>
      <c r="J51" s="69"/>
      <c r="K51" s="72"/>
    </row>
    <row r="52" spans="1:11" ht="28.9" customHeight="1" x14ac:dyDescent="0.25">
      <c r="A52" s="61"/>
      <c r="B52" s="54" t="s">
        <v>166</v>
      </c>
      <c r="C52" s="55"/>
      <c r="D52" s="8">
        <v>6</v>
      </c>
      <c r="E52" s="7">
        <v>2</v>
      </c>
      <c r="F52" s="56">
        <v>2.6</v>
      </c>
      <c r="G52" s="57"/>
      <c r="H52" s="7">
        <f>E52*F52*D52</f>
        <v>31.200000000000003</v>
      </c>
      <c r="I52" s="66"/>
      <c r="J52" s="69"/>
      <c r="K52" s="72"/>
    </row>
    <row r="53" spans="1:11" ht="28.9" customHeight="1" x14ac:dyDescent="0.25">
      <c r="A53" s="61"/>
      <c r="B53" s="54" t="s">
        <v>168</v>
      </c>
      <c r="C53" s="55"/>
      <c r="D53" s="8">
        <v>1</v>
      </c>
      <c r="E53" s="7">
        <v>240</v>
      </c>
      <c r="F53" s="56">
        <v>0.44</v>
      </c>
      <c r="G53" s="57"/>
      <c r="H53" s="7">
        <f>E53*F53*D53</f>
        <v>105.6</v>
      </c>
      <c r="I53" s="66"/>
      <c r="J53" s="69"/>
      <c r="K53" s="72"/>
    </row>
    <row r="54" spans="1:11" ht="28.9" customHeight="1" x14ac:dyDescent="0.25">
      <c r="A54" s="61"/>
      <c r="B54" s="54"/>
      <c r="C54" s="55"/>
      <c r="D54" s="144" t="s">
        <v>21</v>
      </c>
      <c r="E54" s="145"/>
      <c r="F54" s="145"/>
      <c r="G54" s="146"/>
      <c r="H54" s="9">
        <f>SUM(H5:H53)</f>
        <v>1624.732</v>
      </c>
      <c r="I54" s="67"/>
      <c r="J54" s="70"/>
      <c r="K54" s="73"/>
    </row>
    <row r="55" spans="1:11" ht="45.75" customHeight="1" x14ac:dyDescent="0.25">
      <c r="A55" s="102">
        <v>2</v>
      </c>
      <c r="B55" s="62" t="s">
        <v>172</v>
      </c>
      <c r="C55" s="63"/>
      <c r="D55" s="63"/>
      <c r="E55" s="63"/>
      <c r="F55" s="63"/>
      <c r="G55" s="64"/>
      <c r="H55" s="9"/>
      <c r="I55" s="143" t="s">
        <v>56</v>
      </c>
      <c r="J55" s="68">
        <v>479.3</v>
      </c>
      <c r="K55" s="71">
        <f>+J55*H56</f>
        <v>67638.815999999992</v>
      </c>
    </row>
    <row r="56" spans="1:11" ht="28.9" customHeight="1" x14ac:dyDescent="0.25">
      <c r="A56" s="102"/>
      <c r="B56" s="54" t="s">
        <v>173</v>
      </c>
      <c r="C56" s="55"/>
      <c r="D56" s="6">
        <v>1</v>
      </c>
      <c r="E56" s="7">
        <v>360</v>
      </c>
      <c r="F56" s="7">
        <v>0.7</v>
      </c>
      <c r="G56" s="7">
        <v>0.7</v>
      </c>
      <c r="H56" s="7">
        <f>G56*F56*E56*D56*0.8</f>
        <v>141.11999999999998</v>
      </c>
      <c r="I56" s="143"/>
      <c r="J56" s="70"/>
      <c r="K56" s="73"/>
    </row>
    <row r="57" spans="1:11" ht="53.45" customHeight="1" x14ac:dyDescent="0.25">
      <c r="A57" s="60">
        <v>3</v>
      </c>
      <c r="B57" s="76" t="s">
        <v>43</v>
      </c>
      <c r="C57" s="77"/>
      <c r="D57" s="77"/>
      <c r="E57" s="77"/>
      <c r="F57" s="77"/>
      <c r="G57" s="78"/>
      <c r="H57" s="5"/>
      <c r="I57" s="66" t="s">
        <v>56</v>
      </c>
      <c r="J57" s="104">
        <v>5202.8999999999996</v>
      </c>
      <c r="K57" s="71">
        <f>J57*H81</f>
        <v>827911.46249999991</v>
      </c>
    </row>
    <row r="58" spans="1:11" ht="25.15" customHeight="1" x14ac:dyDescent="0.25">
      <c r="A58" s="61"/>
      <c r="B58" s="54" t="s">
        <v>73</v>
      </c>
      <c r="C58" s="55"/>
      <c r="D58" s="6">
        <v>1</v>
      </c>
      <c r="E58" s="7">
        <v>40</v>
      </c>
      <c r="F58" s="7">
        <v>1.1000000000000001</v>
      </c>
      <c r="G58" s="7">
        <v>0.1</v>
      </c>
      <c r="H58" s="7">
        <f>G58*F58*E58*D58</f>
        <v>4.4000000000000004</v>
      </c>
      <c r="I58" s="66"/>
      <c r="J58" s="105"/>
      <c r="K58" s="72"/>
    </row>
    <row r="59" spans="1:11" ht="25.15" customHeight="1" x14ac:dyDescent="0.25">
      <c r="A59" s="61"/>
      <c r="B59" s="54" t="s">
        <v>74</v>
      </c>
      <c r="C59" s="55"/>
      <c r="D59" s="6">
        <v>1</v>
      </c>
      <c r="E59" s="7">
        <v>80</v>
      </c>
      <c r="F59" s="7">
        <v>1.1000000000000001</v>
      </c>
      <c r="G59" s="7">
        <v>0.1</v>
      </c>
      <c r="H59" s="7">
        <f t="shared" ref="H59:H79" si="6">G59*F59*E59*D59</f>
        <v>8.8000000000000007</v>
      </c>
      <c r="I59" s="66"/>
      <c r="J59" s="105"/>
      <c r="K59" s="72"/>
    </row>
    <row r="60" spans="1:11" ht="25.15" customHeight="1" x14ac:dyDescent="0.25">
      <c r="A60" s="61"/>
      <c r="B60" s="54" t="s">
        <v>76</v>
      </c>
      <c r="C60" s="55"/>
      <c r="D60" s="6">
        <v>1</v>
      </c>
      <c r="E60" s="7">
        <v>100</v>
      </c>
      <c r="F60" s="7">
        <v>1.1000000000000001</v>
      </c>
      <c r="G60" s="7">
        <v>0.1</v>
      </c>
      <c r="H60" s="7">
        <f t="shared" si="6"/>
        <v>11.000000000000002</v>
      </c>
      <c r="I60" s="66"/>
      <c r="J60" s="105"/>
      <c r="K60" s="72"/>
    </row>
    <row r="61" spans="1:11" ht="25.15" customHeight="1" x14ac:dyDescent="0.25">
      <c r="A61" s="61"/>
      <c r="B61" s="54" t="s">
        <v>77</v>
      </c>
      <c r="C61" s="55"/>
      <c r="D61" s="6">
        <v>4</v>
      </c>
      <c r="E61" s="7">
        <v>2.95</v>
      </c>
      <c r="F61" s="7">
        <v>2.2000000000000002</v>
      </c>
      <c r="G61" s="7">
        <v>0.1</v>
      </c>
      <c r="H61" s="7">
        <f t="shared" si="6"/>
        <v>2.5960000000000005</v>
      </c>
      <c r="I61" s="66"/>
      <c r="J61" s="105"/>
      <c r="K61" s="72"/>
    </row>
    <row r="62" spans="1:11" ht="25.15" customHeight="1" x14ac:dyDescent="0.25">
      <c r="A62" s="61"/>
      <c r="B62" s="54" t="s">
        <v>78</v>
      </c>
      <c r="C62" s="55"/>
      <c r="D62" s="6">
        <v>1</v>
      </c>
      <c r="E62" s="7">
        <v>4.2</v>
      </c>
      <c r="F62" s="7">
        <v>3.2</v>
      </c>
      <c r="G62" s="7">
        <v>0.1</v>
      </c>
      <c r="H62" s="7">
        <f t="shared" si="6"/>
        <v>1.3440000000000003</v>
      </c>
      <c r="I62" s="66"/>
      <c r="J62" s="105"/>
      <c r="K62" s="72"/>
    </row>
    <row r="63" spans="1:11" ht="25.15" customHeight="1" x14ac:dyDescent="0.25">
      <c r="A63" s="61"/>
      <c r="B63" s="54" t="s">
        <v>79</v>
      </c>
      <c r="C63" s="55"/>
      <c r="D63" s="6">
        <v>2</v>
      </c>
      <c r="E63" s="7">
        <v>2.15</v>
      </c>
      <c r="F63" s="7">
        <v>1.5</v>
      </c>
      <c r="G63" s="7">
        <v>0.1</v>
      </c>
      <c r="H63" s="7">
        <f t="shared" si="6"/>
        <v>0.64500000000000002</v>
      </c>
      <c r="I63" s="66"/>
      <c r="J63" s="105"/>
      <c r="K63" s="72"/>
    </row>
    <row r="64" spans="1:11" ht="25.15" customHeight="1" x14ac:dyDescent="0.25">
      <c r="A64" s="61"/>
      <c r="B64" s="54" t="s">
        <v>80</v>
      </c>
      <c r="C64" s="55"/>
      <c r="D64" s="6">
        <v>1</v>
      </c>
      <c r="E64" s="7">
        <v>50</v>
      </c>
      <c r="F64" s="7">
        <v>1.1000000000000001</v>
      </c>
      <c r="G64" s="7">
        <v>0.1</v>
      </c>
      <c r="H64" s="7">
        <f t="shared" si="6"/>
        <v>5.5000000000000009</v>
      </c>
      <c r="I64" s="66"/>
      <c r="J64" s="105"/>
      <c r="K64" s="72"/>
    </row>
    <row r="65" spans="1:11" ht="25.15" customHeight="1" x14ac:dyDescent="0.25">
      <c r="A65" s="61"/>
      <c r="B65" s="54" t="s">
        <v>82</v>
      </c>
      <c r="C65" s="55"/>
      <c r="D65" s="6">
        <v>4</v>
      </c>
      <c r="E65" s="7">
        <v>2.95</v>
      </c>
      <c r="F65" s="7">
        <v>1</v>
      </c>
      <c r="G65" s="7">
        <v>0.1</v>
      </c>
      <c r="H65" s="7">
        <f t="shared" si="6"/>
        <v>1.1800000000000002</v>
      </c>
      <c r="I65" s="66"/>
      <c r="J65" s="105"/>
      <c r="K65" s="72"/>
    </row>
    <row r="66" spans="1:11" ht="26.45" customHeight="1" x14ac:dyDescent="0.25">
      <c r="A66" s="61"/>
      <c r="B66" s="54" t="s">
        <v>83</v>
      </c>
      <c r="C66" s="55"/>
      <c r="D66" s="6">
        <v>2</v>
      </c>
      <c r="E66" s="7">
        <v>2.15</v>
      </c>
      <c r="F66" s="7">
        <v>1</v>
      </c>
      <c r="G66" s="7">
        <v>0.1</v>
      </c>
      <c r="H66" s="7">
        <f t="shared" si="6"/>
        <v>0.43</v>
      </c>
      <c r="I66" s="66"/>
      <c r="J66" s="105"/>
      <c r="K66" s="72"/>
    </row>
    <row r="67" spans="1:11" ht="26.45" customHeight="1" x14ac:dyDescent="0.25">
      <c r="A67" s="61"/>
      <c r="B67" s="54" t="s">
        <v>84</v>
      </c>
      <c r="C67" s="55"/>
      <c r="D67" s="6">
        <v>1</v>
      </c>
      <c r="E67" s="7">
        <v>120</v>
      </c>
      <c r="F67" s="7">
        <v>1.2</v>
      </c>
      <c r="G67" s="7">
        <v>0.1</v>
      </c>
      <c r="H67" s="7">
        <f t="shared" si="6"/>
        <v>14.399999999999999</v>
      </c>
      <c r="I67" s="66"/>
      <c r="J67" s="105"/>
      <c r="K67" s="72"/>
    </row>
    <row r="68" spans="1:11" ht="26.45" customHeight="1" x14ac:dyDescent="0.25">
      <c r="A68" s="61"/>
      <c r="B68" s="54" t="s">
        <v>88</v>
      </c>
      <c r="C68" s="55"/>
      <c r="D68" s="6">
        <v>1</v>
      </c>
      <c r="E68" s="7">
        <v>50</v>
      </c>
      <c r="F68" s="7">
        <v>1.2</v>
      </c>
      <c r="G68" s="7">
        <v>0.1</v>
      </c>
      <c r="H68" s="7">
        <f t="shared" si="6"/>
        <v>6</v>
      </c>
      <c r="I68" s="66"/>
      <c r="J68" s="105"/>
      <c r="K68" s="72"/>
    </row>
    <row r="69" spans="1:11" ht="28.9" customHeight="1" x14ac:dyDescent="0.25">
      <c r="A69" s="61"/>
      <c r="B69" s="54" t="s">
        <v>96</v>
      </c>
      <c r="C69" s="55"/>
      <c r="D69" s="6">
        <v>1</v>
      </c>
      <c r="E69" s="7">
        <v>100</v>
      </c>
      <c r="F69" s="7">
        <v>1.2</v>
      </c>
      <c r="G69" s="7">
        <v>0.1</v>
      </c>
      <c r="H69" s="7">
        <f t="shared" si="6"/>
        <v>12</v>
      </c>
      <c r="I69" s="66"/>
      <c r="J69" s="105"/>
      <c r="K69" s="72"/>
    </row>
    <row r="70" spans="1:11" ht="28.9" customHeight="1" x14ac:dyDescent="0.25">
      <c r="A70" s="61"/>
      <c r="B70" s="54" t="s">
        <v>97</v>
      </c>
      <c r="C70" s="55"/>
      <c r="D70" s="6">
        <v>1</v>
      </c>
      <c r="E70" s="7">
        <v>60</v>
      </c>
      <c r="F70" s="7">
        <v>1.2</v>
      </c>
      <c r="G70" s="7">
        <v>0.1</v>
      </c>
      <c r="H70" s="7">
        <f t="shared" si="6"/>
        <v>7.1999999999999993</v>
      </c>
      <c r="I70" s="66"/>
      <c r="J70" s="105"/>
      <c r="K70" s="72"/>
    </row>
    <row r="71" spans="1:11" ht="28.9" customHeight="1" x14ac:dyDescent="0.25">
      <c r="A71" s="61"/>
      <c r="B71" s="54" t="s">
        <v>100</v>
      </c>
      <c r="C71" s="55"/>
      <c r="D71" s="6">
        <v>1</v>
      </c>
      <c r="E71" s="7">
        <v>15</v>
      </c>
      <c r="F71" s="7">
        <v>2.2000000000000002</v>
      </c>
      <c r="G71" s="7">
        <v>0.1</v>
      </c>
      <c r="H71" s="7">
        <f t="shared" si="6"/>
        <v>3.3000000000000003</v>
      </c>
      <c r="I71" s="66"/>
      <c r="J71" s="105"/>
      <c r="K71" s="72"/>
    </row>
    <row r="72" spans="1:11" ht="28.9" customHeight="1" x14ac:dyDescent="0.25">
      <c r="A72" s="61"/>
      <c r="B72" s="54" t="s">
        <v>102</v>
      </c>
      <c r="C72" s="55"/>
      <c r="D72" s="6">
        <v>1</v>
      </c>
      <c r="E72" s="7">
        <v>30</v>
      </c>
      <c r="F72" s="7">
        <v>1.1000000000000001</v>
      </c>
      <c r="G72" s="7">
        <v>0.1</v>
      </c>
      <c r="H72" s="7">
        <f t="shared" si="6"/>
        <v>3.3000000000000003</v>
      </c>
      <c r="I72" s="66"/>
      <c r="J72" s="105"/>
      <c r="K72" s="72"/>
    </row>
    <row r="73" spans="1:11" ht="28.9" customHeight="1" x14ac:dyDescent="0.25">
      <c r="A73" s="61"/>
      <c r="B73" s="54" t="s">
        <v>104</v>
      </c>
      <c r="C73" s="55"/>
      <c r="D73" s="6">
        <v>2</v>
      </c>
      <c r="E73" s="7">
        <v>2.5</v>
      </c>
      <c r="F73" s="7">
        <v>3.5</v>
      </c>
      <c r="G73" s="7">
        <v>0.1</v>
      </c>
      <c r="H73" s="7">
        <f>G73*F73*E73*D73</f>
        <v>1.7500000000000002</v>
      </c>
      <c r="I73" s="66"/>
      <c r="J73" s="105"/>
      <c r="K73" s="72"/>
    </row>
    <row r="74" spans="1:11" ht="28.9" customHeight="1" x14ac:dyDescent="0.25">
      <c r="A74" s="61"/>
      <c r="B74" s="54" t="s">
        <v>105</v>
      </c>
      <c r="C74" s="55"/>
      <c r="D74" s="6">
        <v>1</v>
      </c>
      <c r="E74" s="7">
        <v>30</v>
      </c>
      <c r="F74" s="7">
        <v>1.2</v>
      </c>
      <c r="G74" s="7">
        <v>0.1</v>
      </c>
      <c r="H74" s="7">
        <f t="shared" si="6"/>
        <v>3.5999999999999996</v>
      </c>
      <c r="I74" s="66"/>
      <c r="J74" s="105"/>
      <c r="K74" s="72"/>
    </row>
    <row r="75" spans="1:11" ht="28.9" customHeight="1" x14ac:dyDescent="0.25">
      <c r="A75" s="61"/>
      <c r="B75" s="54" t="s">
        <v>109</v>
      </c>
      <c r="C75" s="55"/>
      <c r="D75" s="6">
        <v>6</v>
      </c>
      <c r="E75" s="7">
        <v>2</v>
      </c>
      <c r="F75" s="7">
        <v>1.6</v>
      </c>
      <c r="G75" s="7">
        <v>0.1</v>
      </c>
      <c r="H75" s="7">
        <f t="shared" si="6"/>
        <v>1.9200000000000004</v>
      </c>
      <c r="I75" s="66"/>
      <c r="J75" s="105"/>
      <c r="K75" s="72"/>
    </row>
    <row r="76" spans="1:11" ht="28.9" customHeight="1" x14ac:dyDescent="0.25">
      <c r="A76" s="61"/>
      <c r="B76" s="54" t="s">
        <v>111</v>
      </c>
      <c r="C76" s="55"/>
      <c r="D76" s="6">
        <v>6</v>
      </c>
      <c r="E76" s="7">
        <v>2</v>
      </c>
      <c r="F76" s="7">
        <v>1.6</v>
      </c>
      <c r="G76" s="7">
        <v>0.1</v>
      </c>
      <c r="H76" s="7">
        <f t="shared" si="6"/>
        <v>1.9200000000000004</v>
      </c>
      <c r="I76" s="66"/>
      <c r="J76" s="105"/>
      <c r="K76" s="72"/>
    </row>
    <row r="77" spans="1:11" ht="28.9" customHeight="1" x14ac:dyDescent="0.25">
      <c r="A77" s="61"/>
      <c r="B77" s="54" t="s">
        <v>115</v>
      </c>
      <c r="C77" s="55"/>
      <c r="D77" s="8">
        <v>6</v>
      </c>
      <c r="E77" s="7">
        <v>2</v>
      </c>
      <c r="F77" s="7">
        <v>1.6</v>
      </c>
      <c r="G77" s="7">
        <v>0.1</v>
      </c>
      <c r="H77" s="7">
        <f t="shared" si="6"/>
        <v>1.9200000000000004</v>
      </c>
      <c r="I77" s="66"/>
      <c r="J77" s="105"/>
      <c r="K77" s="72"/>
    </row>
    <row r="78" spans="1:11" ht="28.9" customHeight="1" x14ac:dyDescent="0.25">
      <c r="A78" s="61"/>
      <c r="B78" s="54" t="s">
        <v>170</v>
      </c>
      <c r="C78" s="55"/>
      <c r="D78" s="8">
        <v>6</v>
      </c>
      <c r="E78" s="7">
        <v>2</v>
      </c>
      <c r="F78" s="7">
        <v>1.6</v>
      </c>
      <c r="G78" s="7">
        <v>0.1</v>
      </c>
      <c r="H78" s="7">
        <f t="shared" ref="H78" si="7">G78*F78*E78*D78</f>
        <v>1.9200000000000004</v>
      </c>
      <c r="I78" s="66"/>
      <c r="J78" s="105"/>
      <c r="K78" s="72"/>
    </row>
    <row r="79" spans="1:11" ht="28.9" customHeight="1" x14ac:dyDescent="0.25">
      <c r="A79" s="61"/>
      <c r="B79" s="54" t="s">
        <v>169</v>
      </c>
      <c r="C79" s="55"/>
      <c r="D79" s="8">
        <v>1</v>
      </c>
      <c r="E79" s="7">
        <v>400</v>
      </c>
      <c r="F79" s="7">
        <v>1</v>
      </c>
      <c r="G79" s="7">
        <v>0.1</v>
      </c>
      <c r="H79" s="7">
        <f t="shared" si="6"/>
        <v>40</v>
      </c>
      <c r="I79" s="66"/>
      <c r="J79" s="105"/>
      <c r="K79" s="72"/>
    </row>
    <row r="80" spans="1:11" ht="28.9" customHeight="1" x14ac:dyDescent="0.25">
      <c r="A80" s="61"/>
      <c r="B80" s="54" t="s">
        <v>168</v>
      </c>
      <c r="C80" s="55"/>
      <c r="D80" s="8">
        <v>1</v>
      </c>
      <c r="E80" s="7">
        <v>240</v>
      </c>
      <c r="F80" s="7">
        <v>1</v>
      </c>
      <c r="G80" s="7">
        <v>0.1</v>
      </c>
      <c r="H80" s="7">
        <f t="shared" ref="H80" si="8">G80*F80*E80*D80</f>
        <v>24</v>
      </c>
      <c r="I80" s="66"/>
      <c r="J80" s="105"/>
      <c r="K80" s="72"/>
    </row>
    <row r="81" spans="1:11" ht="28.9" customHeight="1" x14ac:dyDescent="0.25">
      <c r="A81" s="61"/>
      <c r="B81" s="94" t="s">
        <v>7</v>
      </c>
      <c r="C81" s="95"/>
      <c r="D81" s="95"/>
      <c r="E81" s="95"/>
      <c r="F81" s="95"/>
      <c r="G81" s="96"/>
      <c r="H81" s="9">
        <f>SUM(H58:H80)</f>
        <v>159.125</v>
      </c>
      <c r="I81" s="67"/>
      <c r="J81" s="106"/>
      <c r="K81" s="73"/>
    </row>
    <row r="82" spans="1:11" ht="49.9" customHeight="1" x14ac:dyDescent="0.25">
      <c r="A82" s="60">
        <v>4</v>
      </c>
      <c r="B82" s="76" t="s">
        <v>61</v>
      </c>
      <c r="C82" s="77"/>
      <c r="D82" s="77"/>
      <c r="E82" s="77"/>
      <c r="F82" s="77"/>
      <c r="G82" s="78"/>
      <c r="H82" s="9"/>
      <c r="I82" s="68" t="s">
        <v>45</v>
      </c>
      <c r="J82" s="68">
        <v>5733.6</v>
      </c>
      <c r="K82" s="71">
        <f>J82*H137</f>
        <v>4575189.1896000002</v>
      </c>
    </row>
    <row r="83" spans="1:11" ht="28.9" customHeight="1" x14ac:dyDescent="0.25">
      <c r="A83" s="61"/>
      <c r="B83" s="87" t="s">
        <v>28</v>
      </c>
      <c r="C83" s="88"/>
      <c r="D83" s="5"/>
      <c r="E83" s="6"/>
      <c r="F83" s="12" t="s">
        <v>65</v>
      </c>
      <c r="G83" s="13"/>
      <c r="H83" s="7"/>
      <c r="I83" s="69"/>
      <c r="J83" s="69"/>
      <c r="K83" s="72"/>
    </row>
    <row r="84" spans="1:11" ht="28.9" customHeight="1" x14ac:dyDescent="0.25">
      <c r="A84" s="61"/>
      <c r="B84" s="54" t="s">
        <v>75</v>
      </c>
      <c r="C84" s="55"/>
      <c r="D84" s="6">
        <v>1</v>
      </c>
      <c r="E84" s="7">
        <v>20</v>
      </c>
      <c r="F84" s="14" t="s">
        <v>58</v>
      </c>
      <c r="G84" s="15">
        <v>1.2</v>
      </c>
      <c r="H84" s="7">
        <f>E84*0.6*G84*D84</f>
        <v>14.399999999999999</v>
      </c>
      <c r="I84" s="69"/>
      <c r="J84" s="69"/>
      <c r="K84" s="72"/>
    </row>
    <row r="85" spans="1:11" ht="28.9" customHeight="1" x14ac:dyDescent="0.25">
      <c r="A85" s="61"/>
      <c r="B85" s="54" t="s">
        <v>117</v>
      </c>
      <c r="C85" s="55"/>
      <c r="D85" s="6">
        <v>1</v>
      </c>
      <c r="E85" s="7">
        <v>50</v>
      </c>
      <c r="F85" s="14" t="s">
        <v>116</v>
      </c>
      <c r="G85" s="15">
        <v>1.5</v>
      </c>
      <c r="H85" s="7">
        <f>E85*0.97*G85</f>
        <v>72.75</v>
      </c>
      <c r="I85" s="69"/>
      <c r="J85" s="69"/>
      <c r="K85" s="72"/>
    </row>
    <row r="86" spans="1:11" ht="28.9" customHeight="1" x14ac:dyDescent="0.25">
      <c r="A86" s="61"/>
      <c r="B86" s="54" t="s">
        <v>118</v>
      </c>
      <c r="C86" s="55"/>
      <c r="D86" s="6">
        <v>1</v>
      </c>
      <c r="E86" s="7">
        <v>50</v>
      </c>
      <c r="F86" s="14" t="s">
        <v>58</v>
      </c>
      <c r="G86" s="15">
        <v>1.2</v>
      </c>
      <c r="H86" s="7">
        <f>E86*0.6*G86</f>
        <v>36</v>
      </c>
      <c r="I86" s="69"/>
      <c r="J86" s="69"/>
      <c r="K86" s="72"/>
    </row>
    <row r="87" spans="1:11" ht="28.9" customHeight="1" x14ac:dyDescent="0.25">
      <c r="A87" s="61"/>
      <c r="B87" s="54" t="s">
        <v>85</v>
      </c>
      <c r="C87" s="55"/>
      <c r="D87" s="6">
        <v>1</v>
      </c>
      <c r="E87" s="7">
        <v>15</v>
      </c>
      <c r="F87" s="14" t="s">
        <v>58</v>
      </c>
      <c r="G87" s="15">
        <v>1.2</v>
      </c>
      <c r="H87" s="7">
        <f>E87*0.6*G87*D87</f>
        <v>10.799999999999999</v>
      </c>
      <c r="I87" s="69"/>
      <c r="J87" s="69"/>
      <c r="K87" s="72"/>
    </row>
    <row r="88" spans="1:11" ht="28.9" customHeight="1" x14ac:dyDescent="0.25">
      <c r="A88" s="61"/>
      <c r="B88" s="54" t="s">
        <v>119</v>
      </c>
      <c r="C88" s="55"/>
      <c r="D88" s="6">
        <v>1</v>
      </c>
      <c r="E88" s="7">
        <v>4</v>
      </c>
      <c r="F88" s="14" t="s">
        <v>121</v>
      </c>
      <c r="G88" s="15">
        <v>2</v>
      </c>
      <c r="H88" s="7">
        <f>E88*0.75*G88*D88</f>
        <v>6</v>
      </c>
      <c r="I88" s="69"/>
      <c r="J88" s="69"/>
      <c r="K88" s="72"/>
    </row>
    <row r="89" spans="1:11" ht="28.9" customHeight="1" x14ac:dyDescent="0.25">
      <c r="A89" s="61"/>
      <c r="B89" s="54" t="s">
        <v>120</v>
      </c>
      <c r="C89" s="55"/>
      <c r="D89" s="6">
        <v>1</v>
      </c>
      <c r="E89" s="7">
        <v>4</v>
      </c>
      <c r="F89" s="14" t="s">
        <v>122</v>
      </c>
      <c r="G89" s="15">
        <v>2</v>
      </c>
      <c r="H89" s="7">
        <f>E89*1.25*G89*D89</f>
        <v>10</v>
      </c>
      <c r="I89" s="69"/>
      <c r="J89" s="69"/>
      <c r="K89" s="72"/>
    </row>
    <row r="90" spans="1:11" ht="28.9" customHeight="1" x14ac:dyDescent="0.25">
      <c r="A90" s="61"/>
      <c r="B90" s="54" t="s">
        <v>87</v>
      </c>
      <c r="C90" s="55"/>
      <c r="D90" s="6"/>
      <c r="E90" s="7">
        <v>10</v>
      </c>
      <c r="F90" s="14" t="s">
        <v>57</v>
      </c>
      <c r="G90" s="15">
        <v>1.5</v>
      </c>
      <c r="H90" s="7">
        <f>E90*0.65*G90</f>
        <v>9.75</v>
      </c>
      <c r="I90" s="69"/>
      <c r="J90" s="69"/>
      <c r="K90" s="72"/>
    </row>
    <row r="91" spans="1:11" ht="28.9" customHeight="1" x14ac:dyDescent="0.25">
      <c r="A91" s="61"/>
      <c r="B91" s="54" t="s">
        <v>89</v>
      </c>
      <c r="C91" s="55"/>
      <c r="D91" s="6"/>
      <c r="E91" s="7">
        <v>30</v>
      </c>
      <c r="F91" s="14" t="s">
        <v>121</v>
      </c>
      <c r="G91" s="15">
        <v>2</v>
      </c>
      <c r="H91" s="7">
        <f>E91*0.75*G91</f>
        <v>45</v>
      </c>
      <c r="I91" s="69"/>
      <c r="J91" s="69"/>
      <c r="K91" s="72"/>
    </row>
    <row r="92" spans="1:11" ht="28.9" customHeight="1" x14ac:dyDescent="0.25">
      <c r="A92" s="61"/>
      <c r="B92" s="54" t="s">
        <v>123</v>
      </c>
      <c r="C92" s="55"/>
      <c r="D92" s="6"/>
      <c r="E92" s="7">
        <v>20</v>
      </c>
      <c r="F92" s="14" t="s">
        <v>182</v>
      </c>
      <c r="G92" s="15">
        <v>1.5</v>
      </c>
      <c r="H92" s="7">
        <f>E92*0.92*G92</f>
        <v>27.6</v>
      </c>
      <c r="I92" s="69"/>
      <c r="J92" s="69"/>
      <c r="K92" s="72"/>
    </row>
    <row r="93" spans="1:11" ht="28.9" customHeight="1" x14ac:dyDescent="0.25">
      <c r="A93" s="61"/>
      <c r="B93" s="54" t="s">
        <v>124</v>
      </c>
      <c r="C93" s="55"/>
      <c r="D93" s="6"/>
      <c r="E93" s="7">
        <v>20</v>
      </c>
      <c r="F93" s="14" t="s">
        <v>125</v>
      </c>
      <c r="G93" s="15">
        <v>1.5</v>
      </c>
      <c r="H93" s="7">
        <f>E93*0.675*G93</f>
        <v>20.25</v>
      </c>
      <c r="I93" s="69"/>
      <c r="J93" s="69"/>
      <c r="K93" s="72"/>
    </row>
    <row r="94" spans="1:11" ht="28.9" customHeight="1" x14ac:dyDescent="0.25">
      <c r="A94" s="61"/>
      <c r="B94" s="54" t="s">
        <v>126</v>
      </c>
      <c r="C94" s="55"/>
      <c r="D94" s="6"/>
      <c r="E94" s="7">
        <v>20</v>
      </c>
      <c r="F94" s="14" t="s">
        <v>58</v>
      </c>
      <c r="G94" s="15">
        <v>1.2</v>
      </c>
      <c r="H94" s="7">
        <f>E94*0.6*G94</f>
        <v>14.399999999999999</v>
      </c>
      <c r="I94" s="69"/>
      <c r="J94" s="69"/>
      <c r="K94" s="72"/>
    </row>
    <row r="95" spans="1:11" ht="28.9" customHeight="1" x14ac:dyDescent="0.25">
      <c r="A95" s="61"/>
      <c r="B95" s="54" t="s">
        <v>92</v>
      </c>
      <c r="C95" s="55"/>
      <c r="D95" s="6">
        <v>2</v>
      </c>
      <c r="E95" s="7">
        <v>4</v>
      </c>
      <c r="F95" s="14">
        <v>0.4</v>
      </c>
      <c r="G95" s="15">
        <v>0.75</v>
      </c>
      <c r="H95" s="7">
        <f>E95*F95*G95*D95</f>
        <v>2.4000000000000004</v>
      </c>
      <c r="I95" s="69"/>
      <c r="J95" s="69"/>
      <c r="K95" s="72"/>
    </row>
    <row r="96" spans="1:11" ht="28.9" customHeight="1" x14ac:dyDescent="0.25">
      <c r="A96" s="61"/>
      <c r="B96" s="54" t="s">
        <v>93</v>
      </c>
      <c r="C96" s="55"/>
      <c r="D96" s="6"/>
      <c r="E96" s="7">
        <v>5</v>
      </c>
      <c r="F96" s="14" t="s">
        <v>58</v>
      </c>
      <c r="G96" s="15">
        <v>1.2</v>
      </c>
      <c r="H96" s="7">
        <f>E96*0.6*G96</f>
        <v>3.5999999999999996</v>
      </c>
      <c r="I96" s="69"/>
      <c r="J96" s="69"/>
      <c r="K96" s="72"/>
    </row>
    <row r="97" spans="1:11" ht="28.9" customHeight="1" x14ac:dyDescent="0.25">
      <c r="A97" s="61"/>
      <c r="B97" s="54" t="s">
        <v>94</v>
      </c>
      <c r="C97" s="55"/>
      <c r="D97" s="6">
        <v>2</v>
      </c>
      <c r="E97" s="7">
        <v>4</v>
      </c>
      <c r="F97" s="14">
        <v>0.4</v>
      </c>
      <c r="G97" s="15">
        <v>0.75</v>
      </c>
      <c r="H97" s="7">
        <f>E97*F97*G97*D97</f>
        <v>2.4000000000000004</v>
      </c>
      <c r="I97" s="69"/>
      <c r="J97" s="69"/>
      <c r="K97" s="72"/>
    </row>
    <row r="98" spans="1:11" ht="28.9" customHeight="1" x14ac:dyDescent="0.25">
      <c r="A98" s="61"/>
      <c r="B98" s="54" t="s">
        <v>95</v>
      </c>
      <c r="C98" s="55"/>
      <c r="D98" s="6"/>
      <c r="E98" s="7">
        <v>50</v>
      </c>
      <c r="F98" s="14" t="s">
        <v>57</v>
      </c>
      <c r="G98" s="15">
        <v>1.5</v>
      </c>
      <c r="H98" s="7">
        <f>E98*0.65*G98</f>
        <v>48.75</v>
      </c>
      <c r="I98" s="69"/>
      <c r="J98" s="69"/>
      <c r="K98" s="72"/>
    </row>
    <row r="99" spans="1:11" ht="28.9" customHeight="1" x14ac:dyDescent="0.25">
      <c r="A99" s="61"/>
      <c r="B99" s="54" t="s">
        <v>98</v>
      </c>
      <c r="C99" s="55"/>
      <c r="D99" s="6">
        <v>1</v>
      </c>
      <c r="E99" s="7">
        <v>8</v>
      </c>
      <c r="F99" s="14" t="s">
        <v>58</v>
      </c>
      <c r="G99" s="15">
        <v>1.2</v>
      </c>
      <c r="H99" s="7">
        <f>E99*0.6*G99</f>
        <v>5.76</v>
      </c>
      <c r="I99" s="69"/>
      <c r="J99" s="69"/>
      <c r="K99" s="72"/>
    </row>
    <row r="100" spans="1:11" ht="28.9" customHeight="1" x14ac:dyDescent="0.25">
      <c r="A100" s="61"/>
      <c r="B100" s="54" t="s">
        <v>99</v>
      </c>
      <c r="C100" s="55"/>
      <c r="D100" s="6">
        <v>2</v>
      </c>
      <c r="E100" s="7">
        <v>4</v>
      </c>
      <c r="F100" s="14">
        <v>0.4</v>
      </c>
      <c r="G100" s="15">
        <v>0.75</v>
      </c>
      <c r="H100" s="7">
        <f>E100*F100*G100*D100</f>
        <v>2.4000000000000004</v>
      </c>
      <c r="I100" s="69"/>
      <c r="J100" s="69"/>
      <c r="K100" s="72"/>
    </row>
    <row r="101" spans="1:11" ht="28.9" customHeight="1" x14ac:dyDescent="0.25">
      <c r="A101" s="61"/>
      <c r="B101" s="54" t="s">
        <v>100</v>
      </c>
      <c r="C101" s="55"/>
      <c r="D101" s="6"/>
      <c r="E101" s="7">
        <v>15</v>
      </c>
      <c r="F101" s="14" t="s">
        <v>127</v>
      </c>
      <c r="G101" s="15">
        <v>1.5</v>
      </c>
      <c r="H101" s="7">
        <f>E101*1.9*G101</f>
        <v>42.75</v>
      </c>
      <c r="I101" s="69"/>
      <c r="J101" s="69"/>
      <c r="K101" s="72"/>
    </row>
    <row r="102" spans="1:11" ht="28.9" customHeight="1" x14ac:dyDescent="0.25">
      <c r="A102" s="61"/>
      <c r="B102" s="54" t="s">
        <v>128</v>
      </c>
      <c r="C102" s="55"/>
      <c r="D102" s="6">
        <v>1</v>
      </c>
      <c r="E102" s="7">
        <v>4</v>
      </c>
      <c r="F102" s="14" t="s">
        <v>121</v>
      </c>
      <c r="G102" s="15">
        <v>2</v>
      </c>
      <c r="H102" s="7">
        <f>E102*0.75*G102*D102</f>
        <v>6</v>
      </c>
      <c r="I102" s="69"/>
      <c r="J102" s="69"/>
      <c r="K102" s="72"/>
    </row>
    <row r="103" spans="1:11" ht="28.9" customHeight="1" x14ac:dyDescent="0.25">
      <c r="A103" s="61"/>
      <c r="B103" s="54" t="s">
        <v>129</v>
      </c>
      <c r="C103" s="55"/>
      <c r="D103" s="6">
        <v>1</v>
      </c>
      <c r="E103" s="7">
        <v>4</v>
      </c>
      <c r="F103" s="14" t="s">
        <v>122</v>
      </c>
      <c r="G103" s="15">
        <v>2</v>
      </c>
      <c r="H103" s="7">
        <f>E103*1.25*G103*D103</f>
        <v>10</v>
      </c>
      <c r="I103" s="69"/>
      <c r="J103" s="69"/>
      <c r="K103" s="72"/>
    </row>
    <row r="104" spans="1:11" ht="28.9" customHeight="1" x14ac:dyDescent="0.25">
      <c r="A104" s="61"/>
      <c r="B104" s="54" t="s">
        <v>103</v>
      </c>
      <c r="C104" s="55"/>
      <c r="D104" s="6"/>
      <c r="E104" s="7">
        <v>15</v>
      </c>
      <c r="F104" s="14" t="s">
        <v>57</v>
      </c>
      <c r="G104" s="15">
        <v>1.5</v>
      </c>
      <c r="H104" s="7">
        <f>E104*0.65*G104</f>
        <v>14.625</v>
      </c>
      <c r="I104" s="69"/>
      <c r="J104" s="69"/>
      <c r="K104" s="72"/>
    </row>
    <row r="105" spans="1:11" ht="28.9" customHeight="1" x14ac:dyDescent="0.25">
      <c r="A105" s="61"/>
      <c r="B105" s="54" t="s">
        <v>158</v>
      </c>
      <c r="C105" s="55"/>
      <c r="D105" s="6">
        <v>2</v>
      </c>
      <c r="E105" s="7">
        <v>2.5</v>
      </c>
      <c r="F105" s="14" t="s">
        <v>159</v>
      </c>
      <c r="G105" s="15">
        <v>3</v>
      </c>
      <c r="H105" s="7">
        <f>E105*1.37*G105*D105</f>
        <v>20.55</v>
      </c>
      <c r="I105" s="69"/>
      <c r="J105" s="69"/>
      <c r="K105" s="72"/>
    </row>
    <row r="106" spans="1:11" ht="28.9" customHeight="1" x14ac:dyDescent="0.25">
      <c r="A106" s="61"/>
      <c r="B106" s="54" t="s">
        <v>106</v>
      </c>
      <c r="C106" s="55"/>
      <c r="D106" s="6"/>
      <c r="E106" s="7">
        <v>30</v>
      </c>
      <c r="F106" s="14" t="s">
        <v>57</v>
      </c>
      <c r="G106" s="15">
        <v>1.5</v>
      </c>
      <c r="H106" s="7">
        <f>E106*0.65*G106</f>
        <v>29.25</v>
      </c>
      <c r="I106" s="69"/>
      <c r="J106" s="69"/>
      <c r="K106" s="72"/>
    </row>
    <row r="107" spans="1:11" ht="28.9" customHeight="1" x14ac:dyDescent="0.25">
      <c r="A107" s="61"/>
      <c r="B107" s="54" t="s">
        <v>108</v>
      </c>
      <c r="C107" s="55"/>
      <c r="D107" s="6">
        <v>1</v>
      </c>
      <c r="E107" s="7">
        <v>30</v>
      </c>
      <c r="F107" s="14" t="s">
        <v>57</v>
      </c>
      <c r="G107" s="15">
        <v>1.5</v>
      </c>
      <c r="H107" s="7">
        <f>E107*0.65*G107</f>
        <v>29.25</v>
      </c>
      <c r="I107" s="69"/>
      <c r="J107" s="69"/>
      <c r="K107" s="72"/>
    </row>
    <row r="108" spans="1:11" ht="28.9" customHeight="1" x14ac:dyDescent="0.25">
      <c r="A108" s="61"/>
      <c r="B108" s="54" t="s">
        <v>114</v>
      </c>
      <c r="C108" s="55"/>
      <c r="D108" s="6">
        <v>1</v>
      </c>
      <c r="E108" s="7">
        <v>40</v>
      </c>
      <c r="F108" s="14" t="s">
        <v>57</v>
      </c>
      <c r="G108" s="15">
        <v>1.5</v>
      </c>
      <c r="H108" s="7">
        <f>E108*0.65*G108</f>
        <v>39</v>
      </c>
      <c r="I108" s="69"/>
      <c r="J108" s="69"/>
      <c r="K108" s="72"/>
    </row>
    <row r="109" spans="1:11" ht="28.9" customHeight="1" x14ac:dyDescent="0.25">
      <c r="A109" s="61"/>
      <c r="B109" s="54" t="s">
        <v>112</v>
      </c>
      <c r="C109" s="55"/>
      <c r="D109" s="8"/>
      <c r="E109" s="7">
        <v>50</v>
      </c>
      <c r="F109" s="14" t="s">
        <v>58</v>
      </c>
      <c r="G109" s="15">
        <v>1.2</v>
      </c>
      <c r="H109" s="7">
        <f>E109*0.6*G109</f>
        <v>36</v>
      </c>
      <c r="I109" s="69"/>
      <c r="J109" s="69"/>
      <c r="K109" s="72"/>
    </row>
    <row r="110" spans="1:11" ht="28.9" customHeight="1" x14ac:dyDescent="0.25">
      <c r="A110" s="61"/>
      <c r="B110" s="107" t="s">
        <v>178</v>
      </c>
      <c r="C110" s="108"/>
      <c r="D110" s="52"/>
      <c r="E110" s="53">
        <v>25</v>
      </c>
      <c r="F110" s="14" t="s">
        <v>58</v>
      </c>
      <c r="G110" s="15">
        <v>1.2</v>
      </c>
      <c r="H110" s="7">
        <f>E110*0.6*G110</f>
        <v>18</v>
      </c>
      <c r="I110" s="69"/>
      <c r="J110" s="69"/>
      <c r="K110" s="72"/>
    </row>
    <row r="111" spans="1:11" ht="28.9" customHeight="1" x14ac:dyDescent="0.25">
      <c r="A111" s="61"/>
      <c r="B111" s="54" t="s">
        <v>179</v>
      </c>
      <c r="C111" s="55"/>
      <c r="D111" s="8"/>
      <c r="E111" s="7">
        <v>50</v>
      </c>
      <c r="F111" s="14" t="s">
        <v>57</v>
      </c>
      <c r="G111" s="15">
        <v>1.5</v>
      </c>
      <c r="H111" s="7">
        <f>E111*0.65*G111</f>
        <v>48.75</v>
      </c>
      <c r="I111" s="69"/>
      <c r="J111" s="69"/>
      <c r="K111" s="72"/>
    </row>
    <row r="112" spans="1:11" ht="28.9" customHeight="1" x14ac:dyDescent="0.25">
      <c r="A112" s="61"/>
      <c r="B112" s="84" t="s">
        <v>34</v>
      </c>
      <c r="C112" s="85"/>
      <c r="D112" s="85"/>
      <c r="E112" s="85"/>
      <c r="F112" s="86"/>
      <c r="G112" s="16" t="s">
        <v>21</v>
      </c>
      <c r="H112" s="16">
        <f>SUM(H84:H111)</f>
        <v>626.43499999999995</v>
      </c>
      <c r="I112" s="69"/>
      <c r="J112" s="69"/>
      <c r="K112" s="72"/>
    </row>
    <row r="113" spans="1:11" ht="28.9" customHeight="1" x14ac:dyDescent="0.25">
      <c r="A113" s="61"/>
      <c r="B113" s="79" t="s">
        <v>22</v>
      </c>
      <c r="C113" s="80"/>
      <c r="D113" s="80"/>
      <c r="E113" s="80"/>
      <c r="F113" s="80"/>
      <c r="G113" s="81"/>
      <c r="H113" s="17">
        <f>H112*0.6</f>
        <v>375.86099999999993</v>
      </c>
      <c r="I113" s="69"/>
      <c r="J113" s="69"/>
      <c r="K113" s="72"/>
    </row>
    <row r="114" spans="1:11" ht="28.9" customHeight="1" x14ac:dyDescent="0.25">
      <c r="A114" s="61"/>
      <c r="B114" s="79" t="s">
        <v>44</v>
      </c>
      <c r="C114" s="80"/>
      <c r="D114" s="80"/>
      <c r="E114" s="80"/>
      <c r="F114" s="80"/>
      <c r="G114" s="81"/>
      <c r="H114" s="7">
        <f>H112*0.4</f>
        <v>250.57399999999998</v>
      </c>
      <c r="I114" s="69"/>
      <c r="J114" s="69"/>
      <c r="K114" s="72"/>
    </row>
    <row r="115" spans="1:11" ht="28.9" customHeight="1" x14ac:dyDescent="0.25">
      <c r="A115" s="61"/>
      <c r="B115" s="82" t="s">
        <v>41</v>
      </c>
      <c r="C115" s="83"/>
      <c r="D115" s="5"/>
      <c r="E115" s="9"/>
      <c r="F115" s="9"/>
      <c r="G115" s="9"/>
      <c r="H115" s="9"/>
      <c r="I115" s="69"/>
      <c r="J115" s="69"/>
      <c r="K115" s="72"/>
    </row>
    <row r="116" spans="1:11" ht="28.9" customHeight="1" x14ac:dyDescent="0.25">
      <c r="A116" s="61"/>
      <c r="B116" s="54" t="s">
        <v>73</v>
      </c>
      <c r="C116" s="55"/>
      <c r="D116" s="6">
        <v>2</v>
      </c>
      <c r="E116" s="7">
        <v>40</v>
      </c>
      <c r="F116" s="7">
        <v>0.3</v>
      </c>
      <c r="G116" s="7">
        <v>0.5</v>
      </c>
      <c r="H116" s="7">
        <f>+G116*F116*E116*D116</f>
        <v>12</v>
      </c>
      <c r="I116" s="69"/>
      <c r="J116" s="69"/>
      <c r="K116" s="72"/>
    </row>
    <row r="117" spans="1:11" ht="28.9" customHeight="1" x14ac:dyDescent="0.25">
      <c r="A117" s="61"/>
      <c r="B117" s="54" t="s">
        <v>74</v>
      </c>
      <c r="C117" s="55"/>
      <c r="D117" s="6">
        <v>2</v>
      </c>
      <c r="E117" s="7">
        <v>80</v>
      </c>
      <c r="F117" s="7">
        <v>0.3</v>
      </c>
      <c r="G117" s="7">
        <v>0.5</v>
      </c>
      <c r="H117" s="7">
        <f t="shared" ref="H117:H132" si="9">+G117*F117*E117*D117</f>
        <v>24</v>
      </c>
      <c r="I117" s="69"/>
      <c r="J117" s="69"/>
      <c r="K117" s="72"/>
    </row>
    <row r="118" spans="1:11" ht="28.9" customHeight="1" x14ac:dyDescent="0.25">
      <c r="A118" s="61"/>
      <c r="B118" s="54" t="s">
        <v>76</v>
      </c>
      <c r="C118" s="55"/>
      <c r="D118" s="6">
        <v>2</v>
      </c>
      <c r="E118" s="7">
        <v>100</v>
      </c>
      <c r="F118" s="7">
        <v>0.3</v>
      </c>
      <c r="G118" s="7">
        <v>0.5</v>
      </c>
      <c r="H118" s="7">
        <f t="shared" si="9"/>
        <v>30</v>
      </c>
      <c r="I118" s="69"/>
      <c r="J118" s="69"/>
      <c r="K118" s="72"/>
    </row>
    <row r="119" spans="1:11" ht="28.9" customHeight="1" x14ac:dyDescent="0.25">
      <c r="A119" s="61"/>
      <c r="B119" s="54" t="s">
        <v>80</v>
      </c>
      <c r="C119" s="55"/>
      <c r="D119" s="6">
        <v>2</v>
      </c>
      <c r="E119" s="7">
        <v>50</v>
      </c>
      <c r="F119" s="7">
        <v>0.3</v>
      </c>
      <c r="G119" s="7">
        <v>0.5</v>
      </c>
      <c r="H119" s="7">
        <f t="shared" si="9"/>
        <v>15</v>
      </c>
      <c r="I119" s="69"/>
      <c r="J119" s="69"/>
      <c r="K119" s="72"/>
    </row>
    <row r="120" spans="1:11" ht="28.9" customHeight="1" x14ac:dyDescent="0.25">
      <c r="A120" s="61"/>
      <c r="B120" s="54" t="s">
        <v>84</v>
      </c>
      <c r="C120" s="55"/>
      <c r="D120" s="6">
        <v>1</v>
      </c>
      <c r="E120" s="7">
        <v>120</v>
      </c>
      <c r="F120" s="7">
        <v>0.3</v>
      </c>
      <c r="G120" s="7">
        <v>0.5</v>
      </c>
      <c r="H120" s="7">
        <f t="shared" si="9"/>
        <v>18</v>
      </c>
      <c r="I120" s="69"/>
      <c r="J120" s="69"/>
      <c r="K120" s="72"/>
    </row>
    <row r="121" spans="1:11" ht="28.9" customHeight="1" x14ac:dyDescent="0.25">
      <c r="A121" s="61"/>
      <c r="B121" s="54" t="s">
        <v>88</v>
      </c>
      <c r="C121" s="55"/>
      <c r="D121" s="6">
        <v>2</v>
      </c>
      <c r="E121" s="7">
        <v>50</v>
      </c>
      <c r="F121" s="7">
        <v>0.3</v>
      </c>
      <c r="G121" s="7">
        <v>0.5</v>
      </c>
      <c r="H121" s="7">
        <f t="shared" si="9"/>
        <v>15</v>
      </c>
      <c r="I121" s="69"/>
      <c r="J121" s="69"/>
      <c r="K121" s="72"/>
    </row>
    <row r="122" spans="1:11" ht="28.9" customHeight="1" x14ac:dyDescent="0.25">
      <c r="A122" s="61"/>
      <c r="B122" s="54" t="s">
        <v>91</v>
      </c>
      <c r="C122" s="55"/>
      <c r="D122" s="6">
        <v>2</v>
      </c>
      <c r="E122" s="7">
        <v>25</v>
      </c>
      <c r="F122" s="7">
        <v>0.3</v>
      </c>
      <c r="G122" s="7">
        <v>0.5</v>
      </c>
      <c r="H122" s="7">
        <f t="shared" si="9"/>
        <v>7.5</v>
      </c>
      <c r="I122" s="69"/>
      <c r="J122" s="69"/>
      <c r="K122" s="72"/>
    </row>
    <row r="123" spans="1:11" ht="28.9" customHeight="1" x14ac:dyDescent="0.25">
      <c r="A123" s="61"/>
      <c r="B123" s="54" t="s">
        <v>132</v>
      </c>
      <c r="C123" s="55"/>
      <c r="D123" s="6">
        <v>2</v>
      </c>
      <c r="E123" s="7">
        <v>25</v>
      </c>
      <c r="F123" s="7">
        <v>0.3</v>
      </c>
      <c r="G123" s="7">
        <v>0.5</v>
      </c>
      <c r="H123" s="7">
        <f t="shared" ref="H123" si="10">+G123*F123*E123*D123</f>
        <v>7.5</v>
      </c>
      <c r="I123" s="69"/>
      <c r="J123" s="69"/>
      <c r="K123" s="72"/>
    </row>
    <row r="124" spans="1:11" ht="28.9" customHeight="1" x14ac:dyDescent="0.25">
      <c r="A124" s="61"/>
      <c r="B124" s="54" t="s">
        <v>96</v>
      </c>
      <c r="C124" s="55"/>
      <c r="D124" s="6">
        <v>2</v>
      </c>
      <c r="E124" s="7">
        <v>100</v>
      </c>
      <c r="F124" s="7">
        <v>0.3</v>
      </c>
      <c r="G124" s="7">
        <v>0.6</v>
      </c>
      <c r="H124" s="7">
        <f t="shared" si="9"/>
        <v>36</v>
      </c>
      <c r="I124" s="69"/>
      <c r="J124" s="69"/>
      <c r="K124" s="72"/>
    </row>
    <row r="125" spans="1:11" ht="28.9" customHeight="1" x14ac:dyDescent="0.25">
      <c r="A125" s="61"/>
      <c r="B125" s="54" t="s">
        <v>97</v>
      </c>
      <c r="C125" s="55"/>
      <c r="D125" s="6">
        <v>2</v>
      </c>
      <c r="E125" s="7">
        <v>60</v>
      </c>
      <c r="F125" s="7">
        <v>0.3</v>
      </c>
      <c r="G125" s="7">
        <v>0.6</v>
      </c>
      <c r="H125" s="7">
        <f t="shared" si="9"/>
        <v>21.599999999999998</v>
      </c>
      <c r="I125" s="69"/>
      <c r="J125" s="69"/>
      <c r="K125" s="72"/>
    </row>
    <row r="126" spans="1:11" ht="28.9" customHeight="1" x14ac:dyDescent="0.25">
      <c r="A126" s="61"/>
      <c r="B126" s="54" t="s">
        <v>133</v>
      </c>
      <c r="C126" s="55"/>
      <c r="D126" s="6">
        <v>2</v>
      </c>
      <c r="E126" s="7">
        <v>30</v>
      </c>
      <c r="F126" s="7">
        <v>0.3</v>
      </c>
      <c r="G126" s="7">
        <v>0.6</v>
      </c>
      <c r="H126" s="7">
        <f t="shared" ref="H126" si="11">+G126*F126*E126*D126</f>
        <v>10.799999999999999</v>
      </c>
      <c r="I126" s="69"/>
      <c r="J126" s="69"/>
      <c r="K126" s="72"/>
    </row>
    <row r="127" spans="1:11" ht="28.9" customHeight="1" x14ac:dyDescent="0.25">
      <c r="A127" s="61"/>
      <c r="B127" s="54" t="s">
        <v>102</v>
      </c>
      <c r="C127" s="55"/>
      <c r="D127" s="6">
        <v>2</v>
      </c>
      <c r="E127" s="7">
        <v>30</v>
      </c>
      <c r="F127" s="7">
        <v>0.3</v>
      </c>
      <c r="G127" s="7">
        <v>0.6</v>
      </c>
      <c r="H127" s="7">
        <f t="shared" si="9"/>
        <v>10.799999999999999</v>
      </c>
      <c r="I127" s="69"/>
      <c r="J127" s="69"/>
      <c r="K127" s="72"/>
    </row>
    <row r="128" spans="1:11" ht="28.9" customHeight="1" x14ac:dyDescent="0.25">
      <c r="A128" s="61"/>
      <c r="B128" s="54" t="s">
        <v>105</v>
      </c>
      <c r="C128" s="55"/>
      <c r="D128" s="6">
        <v>2</v>
      </c>
      <c r="E128" s="7">
        <v>30</v>
      </c>
      <c r="F128" s="7">
        <v>0.3</v>
      </c>
      <c r="G128" s="7">
        <v>0.6</v>
      </c>
      <c r="H128" s="7">
        <f t="shared" si="9"/>
        <v>10.799999999999999</v>
      </c>
      <c r="I128" s="69"/>
      <c r="J128" s="69"/>
      <c r="K128" s="72"/>
    </row>
    <row r="129" spans="1:11" ht="28.9" customHeight="1" x14ac:dyDescent="0.25">
      <c r="A129" s="61"/>
      <c r="B129" s="54" t="s">
        <v>107</v>
      </c>
      <c r="C129" s="55"/>
      <c r="D129" s="6">
        <v>2</v>
      </c>
      <c r="E129" s="7">
        <v>350</v>
      </c>
      <c r="F129" s="7">
        <v>0.3</v>
      </c>
      <c r="G129" s="7">
        <v>0.4</v>
      </c>
      <c r="H129" s="7">
        <f t="shared" ref="H129" si="12">+G129*F129*E129*D129</f>
        <v>84</v>
      </c>
      <c r="I129" s="69"/>
      <c r="J129" s="69"/>
      <c r="K129" s="72"/>
    </row>
    <row r="130" spans="1:11" ht="28.9" customHeight="1" x14ac:dyDescent="0.25">
      <c r="A130" s="61"/>
      <c r="B130" s="54" t="s">
        <v>110</v>
      </c>
      <c r="C130" s="55"/>
      <c r="D130" s="6">
        <v>2</v>
      </c>
      <c r="E130" s="7">
        <v>300</v>
      </c>
      <c r="F130" s="7">
        <v>0.3</v>
      </c>
      <c r="G130" s="7">
        <v>0.4</v>
      </c>
      <c r="H130" s="7">
        <f t="shared" si="9"/>
        <v>72</v>
      </c>
      <c r="I130" s="69"/>
      <c r="J130" s="69"/>
      <c r="K130" s="72"/>
    </row>
    <row r="131" spans="1:11" ht="28.9" customHeight="1" x14ac:dyDescent="0.25">
      <c r="A131" s="61"/>
      <c r="B131" s="54" t="s">
        <v>113</v>
      </c>
      <c r="C131" s="55"/>
      <c r="D131" s="6">
        <v>2</v>
      </c>
      <c r="E131" s="7">
        <v>300</v>
      </c>
      <c r="F131" s="7">
        <v>0.3</v>
      </c>
      <c r="G131" s="7">
        <v>0.4</v>
      </c>
      <c r="H131" s="7">
        <f t="shared" si="9"/>
        <v>72</v>
      </c>
      <c r="I131" s="69"/>
      <c r="J131" s="69"/>
      <c r="K131" s="72"/>
    </row>
    <row r="132" spans="1:11" ht="28.9" customHeight="1" x14ac:dyDescent="0.25">
      <c r="A132" s="61"/>
      <c r="B132" s="54" t="s">
        <v>169</v>
      </c>
      <c r="C132" s="55"/>
      <c r="D132" s="6">
        <v>2</v>
      </c>
      <c r="E132" s="7">
        <v>400</v>
      </c>
      <c r="F132" s="7">
        <v>0.3</v>
      </c>
      <c r="G132" s="7">
        <v>0.4</v>
      </c>
      <c r="H132" s="7">
        <f t="shared" si="9"/>
        <v>96</v>
      </c>
      <c r="I132" s="69"/>
      <c r="J132" s="69"/>
      <c r="K132" s="72"/>
    </row>
    <row r="133" spans="1:11" ht="28.9" customHeight="1" x14ac:dyDescent="0.25">
      <c r="A133" s="61"/>
      <c r="B133" s="54" t="s">
        <v>162</v>
      </c>
      <c r="C133" s="55"/>
      <c r="D133" s="6">
        <v>2</v>
      </c>
      <c r="E133" s="7">
        <v>250</v>
      </c>
      <c r="F133" s="7">
        <v>0.3</v>
      </c>
      <c r="G133" s="7">
        <v>0.4</v>
      </c>
      <c r="H133" s="7">
        <f t="shared" ref="H133" si="13">+G133*F133*E133*D133</f>
        <v>60</v>
      </c>
      <c r="I133" s="69"/>
      <c r="J133" s="69"/>
      <c r="K133" s="72"/>
    </row>
    <row r="134" spans="1:11" ht="28.9" customHeight="1" x14ac:dyDescent="0.25">
      <c r="A134" s="61"/>
      <c r="B134" s="79" t="s">
        <v>4</v>
      </c>
      <c r="C134" s="80"/>
      <c r="D134" s="80"/>
      <c r="E134" s="80"/>
      <c r="F134" s="81"/>
      <c r="G134" s="7" t="s">
        <v>7</v>
      </c>
      <c r="H134" s="7">
        <f>SUM(H116:H133)</f>
        <v>603</v>
      </c>
      <c r="I134" s="69"/>
      <c r="J134" s="69"/>
      <c r="K134" s="72"/>
    </row>
    <row r="135" spans="1:11" ht="28.9" customHeight="1" x14ac:dyDescent="0.25">
      <c r="A135" s="61"/>
      <c r="B135" s="79" t="s">
        <v>42</v>
      </c>
      <c r="C135" s="80"/>
      <c r="D135" s="80"/>
      <c r="E135" s="80"/>
      <c r="F135" s="80"/>
      <c r="G135" s="81"/>
      <c r="H135" s="17">
        <f>H134*0.7</f>
        <v>422.09999999999997</v>
      </c>
      <c r="I135" s="69"/>
      <c r="J135" s="69"/>
      <c r="K135" s="72"/>
    </row>
    <row r="136" spans="1:11" ht="28.9" customHeight="1" x14ac:dyDescent="0.25">
      <c r="A136" s="61"/>
      <c r="B136" s="79" t="s">
        <v>67</v>
      </c>
      <c r="C136" s="80"/>
      <c r="D136" s="80"/>
      <c r="E136" s="80"/>
      <c r="F136" s="80"/>
      <c r="G136" s="81"/>
      <c r="H136" s="7">
        <f>H134*0.3</f>
        <v>180.9</v>
      </c>
      <c r="I136" s="69"/>
      <c r="J136" s="69"/>
      <c r="K136" s="72"/>
    </row>
    <row r="137" spans="1:11" ht="28.9" customHeight="1" x14ac:dyDescent="0.25">
      <c r="A137" s="61"/>
      <c r="B137" s="89" t="s">
        <v>59</v>
      </c>
      <c r="C137" s="90"/>
      <c r="D137" s="90"/>
      <c r="E137" s="90"/>
      <c r="F137" s="90"/>
      <c r="G137" s="91"/>
      <c r="H137" s="16">
        <f>H113+H135</f>
        <v>797.9609999999999</v>
      </c>
      <c r="I137" s="70"/>
      <c r="J137" s="70"/>
      <c r="K137" s="73"/>
    </row>
    <row r="138" spans="1:11" ht="28.9" customHeight="1" x14ac:dyDescent="0.25">
      <c r="A138" s="61"/>
      <c r="B138" s="94" t="s">
        <v>46</v>
      </c>
      <c r="C138" s="95"/>
      <c r="D138" s="95"/>
      <c r="E138" s="95"/>
      <c r="F138" s="95"/>
      <c r="G138" s="96"/>
      <c r="H138" s="9">
        <f>H136+H114</f>
        <v>431.47399999999999</v>
      </c>
      <c r="I138" s="9" t="s">
        <v>45</v>
      </c>
      <c r="J138" s="9"/>
      <c r="K138" s="18"/>
    </row>
    <row r="139" spans="1:11" ht="58.9" customHeight="1" x14ac:dyDescent="0.25">
      <c r="A139" s="60">
        <v>5</v>
      </c>
      <c r="B139" s="76" t="s">
        <v>68</v>
      </c>
      <c r="C139" s="77"/>
      <c r="D139" s="77"/>
      <c r="E139" s="77"/>
      <c r="F139" s="77"/>
      <c r="G139" s="78"/>
      <c r="H139" s="9"/>
      <c r="I139" s="68" t="s">
        <v>45</v>
      </c>
      <c r="J139" s="68">
        <v>510.25</v>
      </c>
      <c r="K139" s="71">
        <f>J139*H145</f>
        <v>1399105.5</v>
      </c>
    </row>
    <row r="140" spans="1:11" ht="28.9" customHeight="1" x14ac:dyDescent="0.25">
      <c r="A140" s="61"/>
      <c r="B140" s="92" t="s">
        <v>134</v>
      </c>
      <c r="C140" s="93"/>
      <c r="D140" s="6"/>
      <c r="E140" s="6">
        <v>800</v>
      </c>
      <c r="F140" s="7">
        <v>0.5</v>
      </c>
      <c r="G140" s="7"/>
      <c r="H140" s="7">
        <f>F140*E140</f>
        <v>400</v>
      </c>
      <c r="I140" s="69"/>
      <c r="J140" s="69"/>
      <c r="K140" s="72"/>
    </row>
    <row r="141" spans="1:11" ht="28.9" customHeight="1" x14ac:dyDescent="0.25">
      <c r="A141" s="61"/>
      <c r="B141" s="92" t="s">
        <v>135</v>
      </c>
      <c r="C141" s="93"/>
      <c r="D141" s="6"/>
      <c r="E141" s="6">
        <v>1000</v>
      </c>
      <c r="F141" s="7">
        <v>0.5</v>
      </c>
      <c r="G141" s="7"/>
      <c r="H141" s="7">
        <f t="shared" ref="H141:H142" si="14">F141*E141</f>
        <v>500</v>
      </c>
      <c r="I141" s="69"/>
      <c r="J141" s="69"/>
      <c r="K141" s="72"/>
    </row>
    <row r="142" spans="1:11" ht="28.9" customHeight="1" x14ac:dyDescent="0.25">
      <c r="A142" s="61"/>
      <c r="B142" s="92" t="s">
        <v>136</v>
      </c>
      <c r="C142" s="93"/>
      <c r="D142" s="6"/>
      <c r="E142" s="6">
        <v>1775</v>
      </c>
      <c r="F142" s="7">
        <v>0.6</v>
      </c>
      <c r="G142" s="7"/>
      <c r="H142" s="7">
        <f t="shared" si="14"/>
        <v>1065</v>
      </c>
      <c r="I142" s="69"/>
      <c r="J142" s="69"/>
      <c r="K142" s="72"/>
    </row>
    <row r="143" spans="1:11" ht="28.9" customHeight="1" x14ac:dyDescent="0.25">
      <c r="A143" s="61"/>
      <c r="B143" s="92" t="s">
        <v>137</v>
      </c>
      <c r="C143" s="93"/>
      <c r="D143" s="6"/>
      <c r="E143" s="6">
        <v>500</v>
      </c>
      <c r="F143" s="7">
        <v>0.6</v>
      </c>
      <c r="G143" s="7"/>
      <c r="H143" s="7">
        <f t="shared" ref="H143" si="15">F143*E143</f>
        <v>300</v>
      </c>
      <c r="I143" s="69"/>
      <c r="J143" s="69"/>
      <c r="K143" s="72"/>
    </row>
    <row r="144" spans="1:11" ht="28.9" customHeight="1" x14ac:dyDescent="0.25">
      <c r="A144" s="61"/>
      <c r="B144" s="92" t="s">
        <v>163</v>
      </c>
      <c r="C144" s="93"/>
      <c r="D144" s="6"/>
      <c r="E144" s="6">
        <v>1590</v>
      </c>
      <c r="F144" s="7">
        <v>0.3</v>
      </c>
      <c r="G144" s="7"/>
      <c r="H144" s="7">
        <f t="shared" ref="H144" si="16">F144*E144</f>
        <v>477</v>
      </c>
      <c r="I144" s="69"/>
      <c r="J144" s="69"/>
      <c r="K144" s="72"/>
    </row>
    <row r="145" spans="1:11" ht="28.9" customHeight="1" x14ac:dyDescent="0.25">
      <c r="A145" s="61"/>
      <c r="B145" s="94" t="s">
        <v>7</v>
      </c>
      <c r="C145" s="95"/>
      <c r="D145" s="95"/>
      <c r="E145" s="95"/>
      <c r="F145" s="95"/>
      <c r="G145" s="96"/>
      <c r="H145" s="9">
        <f>+SUM(H140:H144)</f>
        <v>2742</v>
      </c>
      <c r="I145" s="70"/>
      <c r="J145" s="70"/>
      <c r="K145" s="73"/>
    </row>
    <row r="146" spans="1:11" ht="28.9" customHeight="1" x14ac:dyDescent="0.25">
      <c r="A146" s="60">
        <v>6</v>
      </c>
      <c r="B146" s="76" t="s">
        <v>23</v>
      </c>
      <c r="C146" s="77"/>
      <c r="D146" s="77"/>
      <c r="E146" s="77"/>
      <c r="F146" s="77"/>
      <c r="G146" s="78"/>
      <c r="H146" s="9"/>
      <c r="I146" s="68" t="s">
        <v>45</v>
      </c>
      <c r="J146" s="68">
        <v>237.9</v>
      </c>
      <c r="K146" s="71">
        <f>J146*H148</f>
        <v>102647.6646</v>
      </c>
    </row>
    <row r="147" spans="1:11" ht="28.9" customHeight="1" x14ac:dyDescent="0.25">
      <c r="A147" s="61"/>
      <c r="B147" s="99" t="s">
        <v>36</v>
      </c>
      <c r="C147" s="100"/>
      <c r="D147" s="100"/>
      <c r="E147" s="100"/>
      <c r="F147" s="100"/>
      <c r="G147" s="101"/>
      <c r="H147" s="9">
        <f>H138</f>
        <v>431.47399999999999</v>
      </c>
      <c r="I147" s="69"/>
      <c r="J147" s="69"/>
      <c r="K147" s="72"/>
    </row>
    <row r="148" spans="1:11" ht="28.9" customHeight="1" x14ac:dyDescent="0.25">
      <c r="A148" s="61"/>
      <c r="B148" s="74" t="s">
        <v>7</v>
      </c>
      <c r="C148" s="121"/>
      <c r="D148" s="121"/>
      <c r="E148" s="121"/>
      <c r="F148" s="121"/>
      <c r="G148" s="75"/>
      <c r="H148" s="9">
        <f>H147</f>
        <v>431.47399999999999</v>
      </c>
      <c r="I148" s="70"/>
      <c r="J148" s="70"/>
      <c r="K148" s="73"/>
    </row>
    <row r="149" spans="1:11" ht="28.9" customHeight="1" x14ac:dyDescent="0.25">
      <c r="A149" s="60">
        <v>7</v>
      </c>
      <c r="B149" s="76" t="s">
        <v>24</v>
      </c>
      <c r="C149" s="77"/>
      <c r="D149" s="77"/>
      <c r="E149" s="77"/>
      <c r="F149" s="77"/>
      <c r="G149" s="78"/>
      <c r="H149" s="9"/>
      <c r="I149" s="68" t="s">
        <v>45</v>
      </c>
      <c r="J149" s="68">
        <v>700</v>
      </c>
      <c r="K149" s="71">
        <f>J149*H151</f>
        <v>302031.8</v>
      </c>
    </row>
    <row r="150" spans="1:11" ht="28.9" customHeight="1" x14ac:dyDescent="0.25">
      <c r="A150" s="61"/>
      <c r="B150" s="99" t="s">
        <v>37</v>
      </c>
      <c r="C150" s="100"/>
      <c r="D150" s="100"/>
      <c r="E150" s="100"/>
      <c r="F150" s="100"/>
      <c r="G150" s="101"/>
      <c r="H150" s="9">
        <f>H147</f>
        <v>431.47399999999999</v>
      </c>
      <c r="I150" s="69"/>
      <c r="J150" s="69"/>
      <c r="K150" s="72"/>
    </row>
    <row r="151" spans="1:11" ht="28.9" customHeight="1" x14ac:dyDescent="0.25">
      <c r="A151" s="61"/>
      <c r="B151" s="94" t="s">
        <v>7</v>
      </c>
      <c r="C151" s="95"/>
      <c r="D151" s="95"/>
      <c r="E151" s="95"/>
      <c r="F151" s="95"/>
      <c r="G151" s="96"/>
      <c r="H151" s="9">
        <f>H150</f>
        <v>431.47399999999999</v>
      </c>
      <c r="I151" s="70"/>
      <c r="J151" s="69"/>
      <c r="K151" s="72"/>
    </row>
    <row r="152" spans="1:11" ht="72" customHeight="1" x14ac:dyDescent="0.25">
      <c r="A152" s="102">
        <v>8</v>
      </c>
      <c r="B152" s="76" t="s">
        <v>50</v>
      </c>
      <c r="C152" s="77"/>
      <c r="D152" s="77"/>
      <c r="E152" s="77"/>
      <c r="F152" s="77"/>
      <c r="G152" s="78"/>
      <c r="H152" s="9"/>
      <c r="I152" s="68" t="s">
        <v>45</v>
      </c>
      <c r="J152" s="68">
        <v>7104.35</v>
      </c>
      <c r="K152" s="71">
        <f>J152*H160</f>
        <v>1523527.8574999999</v>
      </c>
    </row>
    <row r="153" spans="1:11" ht="28.9" customHeight="1" x14ac:dyDescent="0.25">
      <c r="A153" s="102"/>
      <c r="B153" s="54" t="s">
        <v>77</v>
      </c>
      <c r="C153" s="55"/>
      <c r="D153" s="6">
        <v>4</v>
      </c>
      <c r="E153" s="7">
        <v>2</v>
      </c>
      <c r="F153" s="7">
        <v>2</v>
      </c>
      <c r="G153" s="15">
        <v>2.5</v>
      </c>
      <c r="H153" s="7">
        <f>E153*D153*G153*F153</f>
        <v>40</v>
      </c>
      <c r="I153" s="69"/>
      <c r="J153" s="69"/>
      <c r="K153" s="72"/>
    </row>
    <row r="154" spans="1:11" ht="28.9" customHeight="1" x14ac:dyDescent="0.25">
      <c r="A154" s="102"/>
      <c r="B154" s="54" t="s">
        <v>138</v>
      </c>
      <c r="C154" s="55"/>
      <c r="D154" s="6">
        <v>1</v>
      </c>
      <c r="E154" s="7">
        <v>3</v>
      </c>
      <c r="F154" s="7">
        <v>3</v>
      </c>
      <c r="G154" s="15">
        <v>2</v>
      </c>
      <c r="H154" s="7">
        <f>E154*D154*G154*F154</f>
        <v>18</v>
      </c>
      <c r="I154" s="69"/>
      <c r="J154" s="69"/>
      <c r="K154" s="72"/>
    </row>
    <row r="155" spans="1:11" ht="28.9" customHeight="1" x14ac:dyDescent="0.25">
      <c r="A155" s="102"/>
      <c r="B155" s="54" t="s">
        <v>139</v>
      </c>
      <c r="C155" s="55"/>
      <c r="D155" s="6">
        <v>1</v>
      </c>
      <c r="E155" s="7">
        <v>2.4</v>
      </c>
      <c r="F155" s="7">
        <v>2.4</v>
      </c>
      <c r="G155" s="15">
        <v>2</v>
      </c>
      <c r="H155" s="7">
        <f>E155*D155*G155*F155</f>
        <v>11.52</v>
      </c>
      <c r="I155" s="69"/>
      <c r="J155" s="69"/>
      <c r="K155" s="72"/>
    </row>
    <row r="156" spans="1:11" ht="28.9" customHeight="1" x14ac:dyDescent="0.25">
      <c r="A156" s="102"/>
      <c r="B156" s="54" t="s">
        <v>82</v>
      </c>
      <c r="C156" s="55"/>
      <c r="D156" s="6">
        <v>4</v>
      </c>
      <c r="E156" s="7">
        <v>2</v>
      </c>
      <c r="F156" s="7">
        <v>2</v>
      </c>
      <c r="G156" s="15">
        <v>2.5</v>
      </c>
      <c r="H156" s="7">
        <f>E156*D156*G156*F156</f>
        <v>40</v>
      </c>
      <c r="I156" s="69"/>
      <c r="J156" s="69"/>
      <c r="K156" s="72"/>
    </row>
    <row r="157" spans="1:11" ht="28.9" customHeight="1" x14ac:dyDescent="0.25">
      <c r="A157" s="102"/>
      <c r="B157" s="54" t="s">
        <v>144</v>
      </c>
      <c r="C157" s="55"/>
      <c r="D157" s="6">
        <v>1</v>
      </c>
      <c r="E157" s="7">
        <v>950</v>
      </c>
      <c r="F157" s="7">
        <v>1</v>
      </c>
      <c r="G157" s="15">
        <v>0.1</v>
      </c>
      <c r="H157" s="7">
        <f>E157*D157*G157*F157</f>
        <v>95</v>
      </c>
      <c r="I157" s="69"/>
      <c r="J157" s="69"/>
      <c r="K157" s="72"/>
    </row>
    <row r="158" spans="1:11" ht="28.9" customHeight="1" x14ac:dyDescent="0.25">
      <c r="A158" s="102"/>
      <c r="B158" s="54" t="s">
        <v>147</v>
      </c>
      <c r="C158" s="55"/>
      <c r="D158" s="6">
        <v>1</v>
      </c>
      <c r="E158" s="7">
        <v>76</v>
      </c>
      <c r="F158" s="7">
        <v>1.2</v>
      </c>
      <c r="G158" s="15">
        <v>0.1</v>
      </c>
      <c r="H158" s="7">
        <f t="shared" ref="H158" si="17">E158*D158*G158*F158</f>
        <v>9.120000000000001</v>
      </c>
      <c r="I158" s="69"/>
      <c r="J158" s="69"/>
      <c r="K158" s="72"/>
    </row>
    <row r="159" spans="1:11" ht="28.9" customHeight="1" x14ac:dyDescent="0.25">
      <c r="A159" s="102"/>
      <c r="B159" s="54" t="s">
        <v>183</v>
      </c>
      <c r="C159" s="55"/>
      <c r="D159" s="6">
        <v>2</v>
      </c>
      <c r="E159" s="7">
        <v>1.5</v>
      </c>
      <c r="F159" s="7">
        <v>0.9</v>
      </c>
      <c r="G159" s="15">
        <v>0.3</v>
      </c>
      <c r="H159" s="7">
        <f t="shared" ref="H159" si="18">E159*D159*G159*F159</f>
        <v>0.80999999999999994</v>
      </c>
      <c r="I159" s="69"/>
      <c r="J159" s="69"/>
      <c r="K159" s="72"/>
    </row>
    <row r="160" spans="1:11" ht="28.9" customHeight="1" x14ac:dyDescent="0.25">
      <c r="A160" s="102"/>
      <c r="B160" s="140" t="s">
        <v>7</v>
      </c>
      <c r="C160" s="141"/>
      <c r="D160" s="141"/>
      <c r="E160" s="141"/>
      <c r="F160" s="141"/>
      <c r="G160" s="142"/>
      <c r="H160" s="9">
        <f>SUM(H153:H159)</f>
        <v>214.45</v>
      </c>
      <c r="I160" s="70"/>
      <c r="J160" s="70"/>
      <c r="K160" s="73"/>
    </row>
    <row r="161" spans="1:11" ht="67.150000000000006" customHeight="1" x14ac:dyDescent="0.25">
      <c r="A161" s="61">
        <v>9</v>
      </c>
      <c r="B161" s="76" t="s">
        <v>51</v>
      </c>
      <c r="C161" s="77"/>
      <c r="D161" s="77"/>
      <c r="E161" s="77"/>
      <c r="F161" s="77"/>
      <c r="G161" s="78"/>
      <c r="H161" s="9"/>
      <c r="I161" s="68" t="s">
        <v>45</v>
      </c>
      <c r="J161" s="98">
        <v>7780.4</v>
      </c>
      <c r="K161" s="103">
        <f>J161*H167</f>
        <v>432279.02399999998</v>
      </c>
    </row>
    <row r="162" spans="1:11" ht="28.9" customHeight="1" x14ac:dyDescent="0.25">
      <c r="A162" s="61"/>
      <c r="B162" s="92" t="s">
        <v>140</v>
      </c>
      <c r="C162" s="93"/>
      <c r="D162" s="6">
        <v>1</v>
      </c>
      <c r="E162" s="7">
        <v>12</v>
      </c>
      <c r="F162" s="7">
        <v>0.9</v>
      </c>
      <c r="G162" s="15">
        <v>0.3</v>
      </c>
      <c r="H162" s="7">
        <f>E162*D162*G162*F162</f>
        <v>3.2399999999999998</v>
      </c>
      <c r="I162" s="69"/>
      <c r="J162" s="98"/>
      <c r="K162" s="103"/>
    </row>
    <row r="163" spans="1:11" ht="28.9" customHeight="1" x14ac:dyDescent="0.25">
      <c r="A163" s="61"/>
      <c r="B163" s="92" t="s">
        <v>145</v>
      </c>
      <c r="C163" s="93"/>
      <c r="D163" s="6">
        <v>2</v>
      </c>
      <c r="E163" s="7">
        <v>12</v>
      </c>
      <c r="F163" s="7">
        <v>0.2</v>
      </c>
      <c r="G163" s="15">
        <v>0.5</v>
      </c>
      <c r="H163" s="7">
        <f>E163*D163*G163*F163</f>
        <v>2.4000000000000004</v>
      </c>
      <c r="I163" s="69"/>
      <c r="J163" s="98"/>
      <c r="K163" s="103"/>
    </row>
    <row r="164" spans="1:11" ht="28.9" customHeight="1" x14ac:dyDescent="0.25">
      <c r="A164" s="61"/>
      <c r="B164" s="92" t="s">
        <v>141</v>
      </c>
      <c r="C164" s="93"/>
      <c r="D164" s="6">
        <v>24</v>
      </c>
      <c r="E164" s="7">
        <v>1.6</v>
      </c>
      <c r="F164" s="7">
        <v>1.6</v>
      </c>
      <c r="G164" s="15">
        <v>0.2</v>
      </c>
      <c r="H164" s="7">
        <f t="shared" ref="H164:H165" si="19">E164*D164*G164*F164</f>
        <v>12.288000000000004</v>
      </c>
      <c r="I164" s="69"/>
      <c r="J164" s="98"/>
      <c r="K164" s="103"/>
    </row>
    <row r="165" spans="1:11" ht="28.9" customHeight="1" x14ac:dyDescent="0.25">
      <c r="A165" s="61"/>
      <c r="B165" s="92" t="s">
        <v>142</v>
      </c>
      <c r="C165" s="93"/>
      <c r="D165" s="6">
        <v>48</v>
      </c>
      <c r="E165" s="7">
        <v>1.6</v>
      </c>
      <c r="F165" s="7">
        <v>0.2</v>
      </c>
      <c r="G165" s="15">
        <v>1.4</v>
      </c>
      <c r="H165" s="7">
        <f t="shared" si="19"/>
        <v>21.504000000000005</v>
      </c>
      <c r="I165" s="69"/>
      <c r="J165" s="98"/>
      <c r="K165" s="103"/>
    </row>
    <row r="166" spans="1:11" ht="28.9" customHeight="1" x14ac:dyDescent="0.25">
      <c r="A166" s="61"/>
      <c r="B166" s="92" t="s">
        <v>143</v>
      </c>
      <c r="C166" s="93"/>
      <c r="D166" s="6">
        <v>48</v>
      </c>
      <c r="E166" s="7">
        <v>1.2</v>
      </c>
      <c r="F166" s="7">
        <v>0.2</v>
      </c>
      <c r="G166" s="15">
        <v>1.4</v>
      </c>
      <c r="H166" s="7">
        <f t="shared" ref="H166" si="20">E166*D166*G166*F166</f>
        <v>16.127999999999997</v>
      </c>
      <c r="I166" s="69"/>
      <c r="J166" s="98"/>
      <c r="K166" s="103"/>
    </row>
    <row r="167" spans="1:11" ht="28.9" customHeight="1" x14ac:dyDescent="0.25">
      <c r="A167" s="97"/>
      <c r="B167" s="94" t="s">
        <v>21</v>
      </c>
      <c r="C167" s="95"/>
      <c r="D167" s="95"/>
      <c r="E167" s="95"/>
      <c r="F167" s="95"/>
      <c r="G167" s="96"/>
      <c r="H167" s="9">
        <f>SUM(H162:H166)</f>
        <v>55.56</v>
      </c>
      <c r="I167" s="70"/>
      <c r="J167" s="98"/>
      <c r="K167" s="103"/>
    </row>
    <row r="168" spans="1:11" ht="28.9" customHeight="1" x14ac:dyDescent="0.25">
      <c r="A168" s="19">
        <v>10</v>
      </c>
      <c r="B168" s="76" t="s">
        <v>25</v>
      </c>
      <c r="C168" s="77"/>
      <c r="D168" s="77"/>
      <c r="E168" s="77"/>
      <c r="F168" s="77"/>
      <c r="G168" s="78"/>
      <c r="H168" s="5"/>
      <c r="I168" s="104" t="s">
        <v>60</v>
      </c>
      <c r="J168" s="104">
        <v>628.95000000000005</v>
      </c>
      <c r="K168" s="71">
        <f>J168*H207</f>
        <v>566356.89599999995</v>
      </c>
    </row>
    <row r="169" spans="1:11" ht="36" customHeight="1" x14ac:dyDescent="0.25">
      <c r="A169" s="60" t="s">
        <v>34</v>
      </c>
      <c r="B169" s="76" t="s">
        <v>26</v>
      </c>
      <c r="C169" s="77"/>
      <c r="D169" s="77"/>
      <c r="E169" s="77"/>
      <c r="F169" s="77"/>
      <c r="G169" s="78"/>
      <c r="H169" s="5"/>
      <c r="I169" s="105"/>
      <c r="J169" s="105"/>
      <c r="K169" s="72"/>
    </row>
    <row r="170" spans="1:11" ht="36" customHeight="1" x14ac:dyDescent="0.25">
      <c r="A170" s="61"/>
      <c r="B170" s="54" t="s">
        <v>75</v>
      </c>
      <c r="C170" s="55"/>
      <c r="D170" s="6">
        <v>1</v>
      </c>
      <c r="E170" s="7">
        <v>20</v>
      </c>
      <c r="F170" s="7"/>
      <c r="G170" s="15">
        <v>1.2</v>
      </c>
      <c r="H170" s="7">
        <f>G170*E170*D170</f>
        <v>24</v>
      </c>
      <c r="I170" s="105"/>
      <c r="J170" s="105"/>
      <c r="K170" s="72"/>
    </row>
    <row r="171" spans="1:11" ht="36" customHeight="1" x14ac:dyDescent="0.25">
      <c r="A171" s="61"/>
      <c r="B171" s="54" t="s">
        <v>117</v>
      </c>
      <c r="C171" s="55"/>
      <c r="D171" s="6">
        <v>1</v>
      </c>
      <c r="E171" s="7">
        <v>50</v>
      </c>
      <c r="F171" s="7"/>
      <c r="G171" s="15">
        <v>1.5</v>
      </c>
      <c r="H171" s="7">
        <f>G171*E171*D171</f>
        <v>75</v>
      </c>
      <c r="I171" s="105"/>
      <c r="J171" s="105"/>
      <c r="K171" s="72"/>
    </row>
    <row r="172" spans="1:11" ht="36" customHeight="1" x14ac:dyDescent="0.25">
      <c r="A172" s="61"/>
      <c r="B172" s="54" t="s">
        <v>118</v>
      </c>
      <c r="C172" s="55"/>
      <c r="D172" s="6">
        <v>1</v>
      </c>
      <c r="E172" s="7">
        <v>50</v>
      </c>
      <c r="F172" s="7"/>
      <c r="G172" s="15">
        <v>1.2</v>
      </c>
      <c r="H172" s="7">
        <f>G172*E172*D172</f>
        <v>60</v>
      </c>
      <c r="I172" s="105"/>
      <c r="J172" s="105"/>
      <c r="K172" s="72"/>
    </row>
    <row r="173" spans="1:11" ht="28.9" customHeight="1" x14ac:dyDescent="0.25">
      <c r="A173" s="61"/>
      <c r="B173" s="54" t="s">
        <v>85</v>
      </c>
      <c r="C173" s="55"/>
      <c r="D173" s="6">
        <v>1</v>
      </c>
      <c r="E173" s="7">
        <v>15</v>
      </c>
      <c r="F173" s="7"/>
      <c r="G173" s="15">
        <v>1.2</v>
      </c>
      <c r="H173" s="7">
        <f>G173*E173*D173</f>
        <v>18</v>
      </c>
      <c r="I173" s="105"/>
      <c r="J173" s="105"/>
      <c r="K173" s="72"/>
    </row>
    <row r="174" spans="1:11" ht="28.9" customHeight="1" x14ac:dyDescent="0.25">
      <c r="A174" s="61"/>
      <c r="B174" s="54" t="s">
        <v>119</v>
      </c>
      <c r="C174" s="55"/>
      <c r="D174" s="6">
        <v>1</v>
      </c>
      <c r="E174" s="7">
        <v>4</v>
      </c>
      <c r="F174" s="7"/>
      <c r="G174" s="15">
        <v>2</v>
      </c>
      <c r="H174" s="7">
        <f t="shared" ref="H174:H203" si="21">G174*E174*D174</f>
        <v>8</v>
      </c>
      <c r="I174" s="105"/>
      <c r="J174" s="105"/>
      <c r="K174" s="72"/>
    </row>
    <row r="175" spans="1:11" ht="28.9" customHeight="1" x14ac:dyDescent="0.25">
      <c r="A175" s="61"/>
      <c r="B175" s="54" t="s">
        <v>120</v>
      </c>
      <c r="C175" s="55"/>
      <c r="D175" s="6">
        <v>1</v>
      </c>
      <c r="E175" s="7">
        <v>4</v>
      </c>
      <c r="F175" s="7"/>
      <c r="G175" s="15">
        <v>2</v>
      </c>
      <c r="H175" s="7">
        <f t="shared" si="21"/>
        <v>8</v>
      </c>
      <c r="I175" s="105"/>
      <c r="J175" s="105"/>
      <c r="K175" s="72"/>
    </row>
    <row r="176" spans="1:11" ht="28.9" customHeight="1" x14ac:dyDescent="0.25">
      <c r="A176" s="61"/>
      <c r="B176" s="54" t="s">
        <v>87</v>
      </c>
      <c r="C176" s="55"/>
      <c r="D176" s="6">
        <v>1</v>
      </c>
      <c r="E176" s="7">
        <v>10</v>
      </c>
      <c r="F176" s="7"/>
      <c r="G176" s="15">
        <v>1.5</v>
      </c>
      <c r="H176" s="7">
        <f t="shared" si="21"/>
        <v>15</v>
      </c>
      <c r="I176" s="105"/>
      <c r="J176" s="105"/>
      <c r="K176" s="72"/>
    </row>
    <row r="177" spans="1:11" ht="28.9" customHeight="1" x14ac:dyDescent="0.25">
      <c r="A177" s="61"/>
      <c r="B177" s="54" t="s">
        <v>89</v>
      </c>
      <c r="C177" s="55"/>
      <c r="D177" s="6">
        <v>1</v>
      </c>
      <c r="E177" s="7">
        <v>30</v>
      </c>
      <c r="F177" s="7"/>
      <c r="G177" s="15">
        <v>2</v>
      </c>
      <c r="H177" s="7">
        <f t="shared" si="21"/>
        <v>60</v>
      </c>
      <c r="I177" s="105"/>
      <c r="J177" s="105"/>
      <c r="K177" s="72"/>
    </row>
    <row r="178" spans="1:11" ht="28.9" customHeight="1" x14ac:dyDescent="0.25">
      <c r="A178" s="61"/>
      <c r="B178" s="54" t="s">
        <v>123</v>
      </c>
      <c r="C178" s="55"/>
      <c r="D178" s="6">
        <v>1</v>
      </c>
      <c r="E178" s="7">
        <v>20</v>
      </c>
      <c r="F178" s="7"/>
      <c r="G178" s="15">
        <v>1.5</v>
      </c>
      <c r="H178" s="7">
        <f t="shared" si="21"/>
        <v>30</v>
      </c>
      <c r="I178" s="105"/>
      <c r="J178" s="105"/>
      <c r="K178" s="72"/>
    </row>
    <row r="179" spans="1:11" ht="28.9" customHeight="1" x14ac:dyDescent="0.25">
      <c r="A179" s="61"/>
      <c r="B179" s="54" t="s">
        <v>124</v>
      </c>
      <c r="C179" s="55"/>
      <c r="D179" s="6">
        <v>1</v>
      </c>
      <c r="E179" s="7">
        <v>20</v>
      </c>
      <c r="F179" s="7"/>
      <c r="G179" s="15">
        <v>1.5</v>
      </c>
      <c r="H179" s="7">
        <f t="shared" si="21"/>
        <v>30</v>
      </c>
      <c r="I179" s="105"/>
      <c r="J179" s="105"/>
      <c r="K179" s="72"/>
    </row>
    <row r="180" spans="1:11" ht="28.9" customHeight="1" x14ac:dyDescent="0.25">
      <c r="A180" s="61"/>
      <c r="B180" s="54" t="s">
        <v>126</v>
      </c>
      <c r="C180" s="55"/>
      <c r="D180" s="6">
        <v>1</v>
      </c>
      <c r="E180" s="7">
        <v>20</v>
      </c>
      <c r="F180" s="7"/>
      <c r="G180" s="15">
        <v>1.2</v>
      </c>
      <c r="H180" s="7">
        <f t="shared" si="21"/>
        <v>24</v>
      </c>
      <c r="I180" s="105"/>
      <c r="J180" s="105"/>
      <c r="K180" s="72"/>
    </row>
    <row r="181" spans="1:11" ht="28.9" customHeight="1" x14ac:dyDescent="0.25">
      <c r="A181" s="61"/>
      <c r="B181" s="54" t="s">
        <v>92</v>
      </c>
      <c r="C181" s="55"/>
      <c r="D181" s="6">
        <v>2</v>
      </c>
      <c r="E181" s="7">
        <v>4</v>
      </c>
      <c r="F181" s="7"/>
      <c r="G181" s="15">
        <v>0.75</v>
      </c>
      <c r="H181" s="7">
        <f t="shared" si="21"/>
        <v>6</v>
      </c>
      <c r="I181" s="105"/>
      <c r="J181" s="105"/>
      <c r="K181" s="72"/>
    </row>
    <row r="182" spans="1:11" ht="28.9" customHeight="1" x14ac:dyDescent="0.25">
      <c r="A182" s="61"/>
      <c r="B182" s="54" t="s">
        <v>93</v>
      </c>
      <c r="C182" s="55"/>
      <c r="D182" s="6">
        <v>1</v>
      </c>
      <c r="E182" s="7">
        <v>5</v>
      </c>
      <c r="F182" s="7"/>
      <c r="G182" s="15">
        <v>1.2</v>
      </c>
      <c r="H182" s="7">
        <f t="shared" si="21"/>
        <v>6</v>
      </c>
      <c r="I182" s="105"/>
      <c r="J182" s="105"/>
      <c r="K182" s="72"/>
    </row>
    <row r="183" spans="1:11" ht="28.9" customHeight="1" x14ac:dyDescent="0.25">
      <c r="A183" s="61"/>
      <c r="B183" s="54" t="s">
        <v>94</v>
      </c>
      <c r="C183" s="55"/>
      <c r="D183" s="6">
        <v>2</v>
      </c>
      <c r="E183" s="7">
        <v>4</v>
      </c>
      <c r="F183" s="7"/>
      <c r="G183" s="15">
        <v>0.75</v>
      </c>
      <c r="H183" s="7">
        <f t="shared" si="21"/>
        <v>6</v>
      </c>
      <c r="I183" s="105"/>
      <c r="J183" s="105"/>
      <c r="K183" s="72"/>
    </row>
    <row r="184" spans="1:11" ht="28.9" customHeight="1" x14ac:dyDescent="0.25">
      <c r="A184" s="61"/>
      <c r="B184" s="54" t="s">
        <v>95</v>
      </c>
      <c r="C184" s="55"/>
      <c r="D184" s="6">
        <v>1</v>
      </c>
      <c r="E184" s="7">
        <v>50</v>
      </c>
      <c r="F184" s="7"/>
      <c r="G184" s="15">
        <v>1.5</v>
      </c>
      <c r="H184" s="7">
        <f t="shared" si="21"/>
        <v>75</v>
      </c>
      <c r="I184" s="105"/>
      <c r="J184" s="105"/>
      <c r="K184" s="72"/>
    </row>
    <row r="185" spans="1:11" ht="28.9" customHeight="1" x14ac:dyDescent="0.25">
      <c r="A185" s="61"/>
      <c r="B185" s="54" t="s">
        <v>98</v>
      </c>
      <c r="C185" s="55"/>
      <c r="D185" s="6">
        <v>1</v>
      </c>
      <c r="E185" s="7">
        <v>8</v>
      </c>
      <c r="F185" s="7"/>
      <c r="G185" s="15">
        <v>1.2</v>
      </c>
      <c r="H185" s="7">
        <f t="shared" si="21"/>
        <v>9.6</v>
      </c>
      <c r="I185" s="105"/>
      <c r="J185" s="105"/>
      <c r="K185" s="72"/>
    </row>
    <row r="186" spans="1:11" ht="28.9" customHeight="1" x14ac:dyDescent="0.25">
      <c r="A186" s="61"/>
      <c r="B186" s="54" t="s">
        <v>99</v>
      </c>
      <c r="C186" s="55"/>
      <c r="D186" s="6">
        <v>2</v>
      </c>
      <c r="E186" s="7">
        <v>4</v>
      </c>
      <c r="F186" s="7"/>
      <c r="G186" s="15">
        <v>0.75</v>
      </c>
      <c r="H186" s="7">
        <f t="shared" si="21"/>
        <v>6</v>
      </c>
      <c r="I186" s="105"/>
      <c r="J186" s="105"/>
      <c r="K186" s="72"/>
    </row>
    <row r="187" spans="1:11" ht="28.9" customHeight="1" x14ac:dyDescent="0.25">
      <c r="A187" s="61"/>
      <c r="B187" s="54" t="s">
        <v>100</v>
      </c>
      <c r="C187" s="55"/>
      <c r="D187" s="6">
        <v>1</v>
      </c>
      <c r="E187" s="7">
        <v>15</v>
      </c>
      <c r="F187" s="7"/>
      <c r="G187" s="15">
        <v>1.5</v>
      </c>
      <c r="H187" s="7">
        <f t="shared" si="21"/>
        <v>22.5</v>
      </c>
      <c r="I187" s="105"/>
      <c r="J187" s="105"/>
      <c r="K187" s="72"/>
    </row>
    <row r="188" spans="1:11" ht="28.9" customHeight="1" x14ac:dyDescent="0.25">
      <c r="A188" s="61"/>
      <c r="B188" s="54" t="s">
        <v>128</v>
      </c>
      <c r="C188" s="55"/>
      <c r="D188" s="6">
        <v>1</v>
      </c>
      <c r="E188" s="7">
        <v>4</v>
      </c>
      <c r="F188" s="7"/>
      <c r="G188" s="15">
        <v>2</v>
      </c>
      <c r="H188" s="7">
        <f t="shared" si="21"/>
        <v>8</v>
      </c>
      <c r="I188" s="105"/>
      <c r="J188" s="105"/>
      <c r="K188" s="72"/>
    </row>
    <row r="189" spans="1:11" ht="28.9" customHeight="1" x14ac:dyDescent="0.25">
      <c r="A189" s="61"/>
      <c r="B189" s="54" t="s">
        <v>129</v>
      </c>
      <c r="C189" s="55"/>
      <c r="D189" s="6">
        <v>1</v>
      </c>
      <c r="E189" s="7">
        <v>4</v>
      </c>
      <c r="F189" s="7"/>
      <c r="G189" s="15">
        <v>2</v>
      </c>
      <c r="H189" s="7">
        <f t="shared" si="21"/>
        <v>8</v>
      </c>
      <c r="I189" s="105"/>
      <c r="J189" s="105"/>
      <c r="K189" s="72"/>
    </row>
    <row r="190" spans="1:11" ht="28.9" customHeight="1" x14ac:dyDescent="0.25">
      <c r="A190" s="61"/>
      <c r="B190" s="54" t="s">
        <v>103</v>
      </c>
      <c r="C190" s="55"/>
      <c r="D190" s="6">
        <v>1</v>
      </c>
      <c r="E190" s="7">
        <v>15</v>
      </c>
      <c r="F190" s="7"/>
      <c r="G190" s="15">
        <v>1.5</v>
      </c>
      <c r="H190" s="7">
        <f t="shared" si="21"/>
        <v>22.5</v>
      </c>
      <c r="I190" s="105"/>
      <c r="J190" s="105"/>
      <c r="K190" s="72"/>
    </row>
    <row r="191" spans="1:11" ht="28.9" customHeight="1" x14ac:dyDescent="0.25">
      <c r="A191" s="61"/>
      <c r="B191" s="54" t="s">
        <v>130</v>
      </c>
      <c r="C191" s="55"/>
      <c r="D191" s="6">
        <v>2</v>
      </c>
      <c r="E191" s="7">
        <v>2.5</v>
      </c>
      <c r="F191" s="7"/>
      <c r="G191" s="15">
        <v>1.5</v>
      </c>
      <c r="H191" s="7">
        <f t="shared" si="21"/>
        <v>7.5</v>
      </c>
      <c r="I191" s="105"/>
      <c r="J191" s="105"/>
      <c r="K191" s="72"/>
    </row>
    <row r="192" spans="1:11" ht="28.9" customHeight="1" x14ac:dyDescent="0.25">
      <c r="A192" s="61"/>
      <c r="B192" s="54" t="s">
        <v>131</v>
      </c>
      <c r="C192" s="55"/>
      <c r="D192" s="6">
        <v>2</v>
      </c>
      <c r="E192" s="7">
        <v>2.5</v>
      </c>
      <c r="F192" s="7"/>
      <c r="G192" s="15">
        <v>1.5</v>
      </c>
      <c r="H192" s="7">
        <f t="shared" si="21"/>
        <v>7.5</v>
      </c>
      <c r="I192" s="105"/>
      <c r="J192" s="105"/>
      <c r="K192" s="72"/>
    </row>
    <row r="193" spans="1:11" ht="28.9" customHeight="1" x14ac:dyDescent="0.25">
      <c r="A193" s="61"/>
      <c r="B193" s="54" t="s">
        <v>106</v>
      </c>
      <c r="C193" s="55"/>
      <c r="D193" s="6">
        <v>1</v>
      </c>
      <c r="E193" s="7">
        <v>30</v>
      </c>
      <c r="F193" s="7"/>
      <c r="G193" s="15">
        <v>1.5</v>
      </c>
      <c r="H193" s="7">
        <f t="shared" si="21"/>
        <v>45</v>
      </c>
      <c r="I193" s="105"/>
      <c r="J193" s="105"/>
      <c r="K193" s="72"/>
    </row>
    <row r="194" spans="1:11" ht="28.9" customHeight="1" x14ac:dyDescent="0.25">
      <c r="A194" s="61"/>
      <c r="B194" s="54" t="s">
        <v>108</v>
      </c>
      <c r="C194" s="55"/>
      <c r="D194" s="6">
        <v>1</v>
      </c>
      <c r="E194" s="7">
        <v>30</v>
      </c>
      <c r="F194" s="7"/>
      <c r="G194" s="15">
        <v>1.5</v>
      </c>
      <c r="H194" s="7">
        <f t="shared" si="21"/>
        <v>45</v>
      </c>
      <c r="I194" s="105"/>
      <c r="J194" s="105"/>
      <c r="K194" s="72"/>
    </row>
    <row r="195" spans="1:11" ht="28.9" customHeight="1" x14ac:dyDescent="0.25">
      <c r="A195" s="61"/>
      <c r="B195" s="54" t="s">
        <v>114</v>
      </c>
      <c r="C195" s="55"/>
      <c r="D195" s="6">
        <v>1</v>
      </c>
      <c r="E195" s="7">
        <v>40</v>
      </c>
      <c r="F195" s="7"/>
      <c r="G195" s="15">
        <v>1.5</v>
      </c>
      <c r="H195" s="7">
        <f t="shared" si="21"/>
        <v>60</v>
      </c>
      <c r="I195" s="105"/>
      <c r="J195" s="105"/>
      <c r="K195" s="72"/>
    </row>
    <row r="196" spans="1:11" ht="28.9" customHeight="1" x14ac:dyDescent="0.25">
      <c r="A196" s="61"/>
      <c r="B196" s="54" t="s">
        <v>112</v>
      </c>
      <c r="C196" s="55"/>
      <c r="D196" s="8">
        <v>1</v>
      </c>
      <c r="E196" s="7">
        <v>50</v>
      </c>
      <c r="F196" s="7"/>
      <c r="G196" s="15">
        <v>1.2</v>
      </c>
      <c r="H196" s="7">
        <f t="shared" si="21"/>
        <v>60</v>
      </c>
      <c r="I196" s="105"/>
      <c r="J196" s="105"/>
      <c r="K196" s="72"/>
    </row>
    <row r="197" spans="1:11" ht="28.9" customHeight="1" x14ac:dyDescent="0.25">
      <c r="A197" s="61"/>
      <c r="B197" s="107" t="s">
        <v>176</v>
      </c>
      <c r="C197" s="108"/>
      <c r="D197" s="8">
        <v>1</v>
      </c>
      <c r="E197" s="7">
        <v>25</v>
      </c>
      <c r="F197" s="7"/>
      <c r="G197" s="15">
        <v>1.2</v>
      </c>
      <c r="H197" s="7">
        <f t="shared" si="21"/>
        <v>30</v>
      </c>
      <c r="I197" s="105"/>
      <c r="J197" s="105"/>
      <c r="K197" s="72"/>
    </row>
    <row r="198" spans="1:11" ht="28.9" customHeight="1" x14ac:dyDescent="0.25">
      <c r="A198" s="61"/>
      <c r="B198" s="54" t="s">
        <v>177</v>
      </c>
      <c r="C198" s="55"/>
      <c r="D198" s="8">
        <v>1</v>
      </c>
      <c r="E198" s="7">
        <v>50</v>
      </c>
      <c r="F198" s="7"/>
      <c r="G198" s="15">
        <v>1.5</v>
      </c>
      <c r="H198" s="7">
        <f t="shared" si="21"/>
        <v>75</v>
      </c>
      <c r="I198" s="105"/>
      <c r="J198" s="105"/>
      <c r="K198" s="72"/>
    </row>
    <row r="199" spans="1:11" ht="28.9" customHeight="1" x14ac:dyDescent="0.25">
      <c r="A199" s="61"/>
      <c r="B199" s="54" t="s">
        <v>77</v>
      </c>
      <c r="C199" s="55"/>
      <c r="D199" s="6">
        <v>4</v>
      </c>
      <c r="E199" s="7">
        <v>2</v>
      </c>
      <c r="F199" s="7"/>
      <c r="G199" s="15">
        <v>2.5</v>
      </c>
      <c r="H199" s="7">
        <f t="shared" si="21"/>
        <v>20</v>
      </c>
      <c r="I199" s="105"/>
      <c r="J199" s="105"/>
      <c r="K199" s="72"/>
    </row>
    <row r="200" spans="1:11" ht="28.9" customHeight="1" x14ac:dyDescent="0.25">
      <c r="A200" s="61"/>
      <c r="B200" s="54" t="s">
        <v>138</v>
      </c>
      <c r="C200" s="55"/>
      <c r="D200" s="6">
        <v>1</v>
      </c>
      <c r="E200" s="7">
        <v>3</v>
      </c>
      <c r="F200" s="7"/>
      <c r="G200" s="15">
        <v>2</v>
      </c>
      <c r="H200" s="7">
        <f t="shared" si="21"/>
        <v>6</v>
      </c>
      <c r="I200" s="105"/>
      <c r="J200" s="105"/>
      <c r="K200" s="72"/>
    </row>
    <row r="201" spans="1:11" ht="28.9" customHeight="1" x14ac:dyDescent="0.25">
      <c r="A201" s="61"/>
      <c r="B201" s="54" t="s">
        <v>139</v>
      </c>
      <c r="C201" s="55"/>
      <c r="D201" s="6">
        <v>1</v>
      </c>
      <c r="E201" s="7">
        <v>2.4</v>
      </c>
      <c r="F201" s="7"/>
      <c r="G201" s="15">
        <v>2</v>
      </c>
      <c r="H201" s="7">
        <f t="shared" si="21"/>
        <v>4.8</v>
      </c>
      <c r="I201" s="105"/>
      <c r="J201" s="105"/>
      <c r="K201" s="72"/>
    </row>
    <row r="202" spans="1:11" ht="28.9" customHeight="1" x14ac:dyDescent="0.25">
      <c r="A202" s="61"/>
      <c r="B202" s="54" t="s">
        <v>82</v>
      </c>
      <c r="C202" s="55"/>
      <c r="D202" s="6">
        <v>4</v>
      </c>
      <c r="E202" s="7">
        <v>2</v>
      </c>
      <c r="F202" s="7"/>
      <c r="G202" s="15">
        <v>2.5</v>
      </c>
      <c r="H202" s="7">
        <f t="shared" si="21"/>
        <v>20</v>
      </c>
      <c r="I202" s="105"/>
      <c r="J202" s="105"/>
      <c r="K202" s="72"/>
    </row>
    <row r="203" spans="1:11" ht="28.9" customHeight="1" x14ac:dyDescent="0.25">
      <c r="A203" s="61"/>
      <c r="B203" s="92" t="s">
        <v>141</v>
      </c>
      <c r="C203" s="93"/>
      <c r="D203" s="6">
        <v>24</v>
      </c>
      <c r="E203" s="7">
        <v>1.6</v>
      </c>
      <c r="F203" s="7"/>
      <c r="G203" s="15">
        <v>0.2</v>
      </c>
      <c r="H203" s="7">
        <f t="shared" si="21"/>
        <v>7.6800000000000015</v>
      </c>
      <c r="I203" s="105"/>
      <c r="J203" s="105"/>
      <c r="K203" s="72"/>
    </row>
    <row r="204" spans="1:11" ht="28.9" customHeight="1" x14ac:dyDescent="0.25">
      <c r="A204" s="61"/>
      <c r="B204" s="92" t="s">
        <v>142</v>
      </c>
      <c r="C204" s="93"/>
      <c r="D204" s="6">
        <v>48</v>
      </c>
      <c r="E204" s="7">
        <v>1.6</v>
      </c>
      <c r="F204" s="7">
        <v>2</v>
      </c>
      <c r="G204" s="15">
        <v>1.4</v>
      </c>
      <c r="H204" s="7">
        <f>G204*E204*D204*F204</f>
        <v>215.03999999999996</v>
      </c>
      <c r="I204" s="105"/>
      <c r="J204" s="105"/>
      <c r="K204" s="72"/>
    </row>
    <row r="205" spans="1:11" ht="28.9" customHeight="1" x14ac:dyDescent="0.25">
      <c r="A205" s="61"/>
      <c r="B205" s="92" t="s">
        <v>143</v>
      </c>
      <c r="C205" s="93"/>
      <c r="D205" s="6">
        <v>48</v>
      </c>
      <c r="E205" s="7">
        <v>1.2</v>
      </c>
      <c r="F205" s="7">
        <v>2</v>
      </c>
      <c r="G205" s="15">
        <v>1.4</v>
      </c>
      <c r="H205" s="7">
        <f>G205*E205*D205*F205</f>
        <v>161.28</v>
      </c>
      <c r="I205" s="105"/>
      <c r="J205" s="105"/>
      <c r="K205" s="72"/>
    </row>
    <row r="206" spans="1:11" ht="28.9" customHeight="1" x14ac:dyDescent="0.25">
      <c r="A206" s="61"/>
      <c r="B206" s="109" t="s">
        <v>21</v>
      </c>
      <c r="C206" s="110"/>
      <c r="D206" s="110"/>
      <c r="E206" s="110"/>
      <c r="F206" s="110"/>
      <c r="G206" s="111"/>
      <c r="H206" s="9">
        <f>SUM(H170:H205)</f>
        <v>1286.3999999999999</v>
      </c>
      <c r="I206" s="105"/>
      <c r="J206" s="105"/>
      <c r="K206" s="72"/>
    </row>
    <row r="207" spans="1:11" ht="28.9" customHeight="1" x14ac:dyDescent="0.25">
      <c r="A207" s="97"/>
      <c r="B207" s="84" t="s">
        <v>70</v>
      </c>
      <c r="C207" s="85"/>
      <c r="D207" s="85"/>
      <c r="E207" s="85"/>
      <c r="F207" s="85"/>
      <c r="G207" s="86"/>
      <c r="H207" s="9">
        <f>+H206*0.7</f>
        <v>900.47999999999979</v>
      </c>
      <c r="I207" s="106"/>
      <c r="J207" s="106"/>
      <c r="K207" s="73"/>
    </row>
    <row r="208" spans="1:11" ht="28.9" customHeight="1" x14ac:dyDescent="0.25">
      <c r="A208" s="60" t="s">
        <v>4</v>
      </c>
      <c r="B208" s="82" t="s">
        <v>9</v>
      </c>
      <c r="C208" s="112"/>
      <c r="D208" s="112"/>
      <c r="E208" s="112"/>
      <c r="F208" s="112"/>
      <c r="G208" s="83"/>
      <c r="H208" s="9"/>
      <c r="I208" s="68" t="s">
        <v>60</v>
      </c>
      <c r="J208" s="68">
        <v>286.35000000000002</v>
      </c>
      <c r="K208" s="71">
        <f>J208*H232</f>
        <v>1373598.0420000001</v>
      </c>
    </row>
    <row r="209" spans="1:11" ht="28.9" customHeight="1" x14ac:dyDescent="0.25">
      <c r="A209" s="61"/>
      <c r="B209" s="82" t="s">
        <v>35</v>
      </c>
      <c r="C209" s="112"/>
      <c r="D209" s="112"/>
      <c r="E209" s="112"/>
      <c r="F209" s="112"/>
      <c r="G209" s="83"/>
      <c r="H209" s="9"/>
      <c r="I209" s="69"/>
      <c r="J209" s="69"/>
      <c r="K209" s="72"/>
    </row>
    <row r="210" spans="1:11" ht="28.9" customHeight="1" x14ac:dyDescent="0.25">
      <c r="A210" s="61"/>
      <c r="B210" s="54" t="s">
        <v>146</v>
      </c>
      <c r="C210" s="55"/>
      <c r="D210" s="6">
        <v>2</v>
      </c>
      <c r="E210" s="7">
        <v>740</v>
      </c>
      <c r="F210" s="9"/>
      <c r="G210" s="7">
        <v>0.2</v>
      </c>
      <c r="H210" s="7">
        <f>G210*E210*D210</f>
        <v>296</v>
      </c>
      <c r="I210" s="69"/>
      <c r="J210" s="69"/>
      <c r="K210" s="72"/>
    </row>
    <row r="211" spans="1:11" ht="28.9" customHeight="1" x14ac:dyDescent="0.25">
      <c r="A211" s="61"/>
      <c r="B211" s="54" t="s">
        <v>73</v>
      </c>
      <c r="C211" s="55"/>
      <c r="D211" s="6">
        <v>4</v>
      </c>
      <c r="E211" s="7">
        <v>40</v>
      </c>
      <c r="F211" s="9"/>
      <c r="G211" s="7">
        <v>0.5</v>
      </c>
      <c r="H211" s="7">
        <f>G211*E211*D211</f>
        <v>80</v>
      </c>
      <c r="I211" s="69"/>
      <c r="J211" s="69"/>
      <c r="K211" s="72"/>
    </row>
    <row r="212" spans="1:11" ht="28.9" customHeight="1" x14ac:dyDescent="0.25">
      <c r="A212" s="61"/>
      <c r="B212" s="54" t="s">
        <v>74</v>
      </c>
      <c r="C212" s="55"/>
      <c r="D212" s="6">
        <v>4</v>
      </c>
      <c r="E212" s="7">
        <v>80</v>
      </c>
      <c r="F212" s="9"/>
      <c r="G212" s="7">
        <v>0.5</v>
      </c>
      <c r="H212" s="7">
        <f t="shared" ref="H212:H227" si="22">G212*E212*D212</f>
        <v>160</v>
      </c>
      <c r="I212" s="69"/>
      <c r="J212" s="69"/>
      <c r="K212" s="72"/>
    </row>
    <row r="213" spans="1:11" ht="28.9" customHeight="1" x14ac:dyDescent="0.25">
      <c r="A213" s="61"/>
      <c r="B213" s="54" t="s">
        <v>76</v>
      </c>
      <c r="C213" s="55"/>
      <c r="D213" s="6">
        <v>4</v>
      </c>
      <c r="E213" s="7">
        <v>100</v>
      </c>
      <c r="F213" s="9"/>
      <c r="G213" s="7">
        <v>0.5</v>
      </c>
      <c r="H213" s="7">
        <f t="shared" si="22"/>
        <v>200</v>
      </c>
      <c r="I213" s="69"/>
      <c r="J213" s="69"/>
      <c r="K213" s="72"/>
    </row>
    <row r="214" spans="1:11" ht="28.9" customHeight="1" x14ac:dyDescent="0.25">
      <c r="A214" s="61"/>
      <c r="B214" s="54" t="s">
        <v>80</v>
      </c>
      <c r="C214" s="55"/>
      <c r="D214" s="6">
        <v>4</v>
      </c>
      <c r="E214" s="7">
        <v>50</v>
      </c>
      <c r="F214" s="9"/>
      <c r="G214" s="7">
        <v>0.5</v>
      </c>
      <c r="H214" s="7">
        <f t="shared" si="22"/>
        <v>100</v>
      </c>
      <c r="I214" s="69"/>
      <c r="J214" s="69"/>
      <c r="K214" s="72"/>
    </row>
    <row r="215" spans="1:11" ht="28.9" customHeight="1" x14ac:dyDescent="0.25">
      <c r="A215" s="61"/>
      <c r="B215" s="54" t="s">
        <v>84</v>
      </c>
      <c r="C215" s="55"/>
      <c r="D215" s="6">
        <v>2</v>
      </c>
      <c r="E215" s="7">
        <v>120</v>
      </c>
      <c r="F215" s="9"/>
      <c r="G215" s="7">
        <v>0.5</v>
      </c>
      <c r="H215" s="7">
        <f t="shared" si="22"/>
        <v>120</v>
      </c>
      <c r="I215" s="69"/>
      <c r="J215" s="69"/>
      <c r="K215" s="72"/>
    </row>
    <row r="216" spans="1:11" ht="28.9" customHeight="1" x14ac:dyDescent="0.25">
      <c r="A216" s="61"/>
      <c r="B216" s="54" t="s">
        <v>88</v>
      </c>
      <c r="C216" s="55"/>
      <c r="D216" s="6">
        <v>4</v>
      </c>
      <c r="E216" s="7">
        <v>50</v>
      </c>
      <c r="F216" s="9"/>
      <c r="G216" s="7">
        <v>0.5</v>
      </c>
      <c r="H216" s="7">
        <f t="shared" si="22"/>
        <v>100</v>
      </c>
      <c r="I216" s="69"/>
      <c r="J216" s="69"/>
      <c r="K216" s="72"/>
    </row>
    <row r="217" spans="1:11" ht="28.9" customHeight="1" x14ac:dyDescent="0.25">
      <c r="A217" s="61"/>
      <c r="B217" s="54" t="s">
        <v>91</v>
      </c>
      <c r="C217" s="55"/>
      <c r="D217" s="6">
        <v>4</v>
      </c>
      <c r="E217" s="7">
        <v>25</v>
      </c>
      <c r="F217" s="9"/>
      <c r="G217" s="7">
        <v>0.5</v>
      </c>
      <c r="H217" s="7">
        <f t="shared" si="22"/>
        <v>50</v>
      </c>
      <c r="I217" s="69"/>
      <c r="J217" s="69"/>
      <c r="K217" s="72"/>
    </row>
    <row r="218" spans="1:11" ht="28.9" customHeight="1" x14ac:dyDescent="0.25">
      <c r="A218" s="61"/>
      <c r="B218" s="54" t="s">
        <v>132</v>
      </c>
      <c r="C218" s="55"/>
      <c r="D218" s="6">
        <v>4</v>
      </c>
      <c r="E218" s="7">
        <v>25</v>
      </c>
      <c r="F218" s="9"/>
      <c r="G218" s="7">
        <v>0.5</v>
      </c>
      <c r="H218" s="7">
        <f t="shared" si="22"/>
        <v>50</v>
      </c>
      <c r="I218" s="69"/>
      <c r="J218" s="69"/>
      <c r="K218" s="72"/>
    </row>
    <row r="219" spans="1:11" ht="28.9" customHeight="1" x14ac:dyDescent="0.25">
      <c r="A219" s="61"/>
      <c r="B219" s="54" t="s">
        <v>96</v>
      </c>
      <c r="C219" s="55"/>
      <c r="D219" s="6">
        <v>4</v>
      </c>
      <c r="E219" s="7">
        <v>100</v>
      </c>
      <c r="F219" s="9"/>
      <c r="G219" s="7">
        <v>0.6</v>
      </c>
      <c r="H219" s="7">
        <f t="shared" si="22"/>
        <v>240</v>
      </c>
      <c r="I219" s="69"/>
      <c r="J219" s="69"/>
      <c r="K219" s="72"/>
    </row>
    <row r="220" spans="1:11" ht="28.9" customHeight="1" x14ac:dyDescent="0.25">
      <c r="A220" s="61"/>
      <c r="B220" s="54" t="s">
        <v>97</v>
      </c>
      <c r="C220" s="55"/>
      <c r="D220" s="6">
        <v>4</v>
      </c>
      <c r="E220" s="7">
        <v>60</v>
      </c>
      <c r="F220" s="9"/>
      <c r="G220" s="7">
        <v>0.6</v>
      </c>
      <c r="H220" s="7">
        <f t="shared" si="22"/>
        <v>144</v>
      </c>
      <c r="I220" s="69"/>
      <c r="J220" s="69"/>
      <c r="K220" s="72"/>
    </row>
    <row r="221" spans="1:11" ht="28.9" customHeight="1" x14ac:dyDescent="0.25">
      <c r="A221" s="61"/>
      <c r="B221" s="54" t="s">
        <v>133</v>
      </c>
      <c r="C221" s="55"/>
      <c r="D221" s="6">
        <v>4</v>
      </c>
      <c r="E221" s="7">
        <v>30</v>
      </c>
      <c r="F221" s="9"/>
      <c r="G221" s="7">
        <v>0.6</v>
      </c>
      <c r="H221" s="7">
        <f t="shared" si="22"/>
        <v>72</v>
      </c>
      <c r="I221" s="69"/>
      <c r="J221" s="69"/>
      <c r="K221" s="72"/>
    </row>
    <row r="222" spans="1:11" ht="28.9" customHeight="1" x14ac:dyDescent="0.25">
      <c r="A222" s="61"/>
      <c r="B222" s="54" t="s">
        <v>102</v>
      </c>
      <c r="C222" s="55"/>
      <c r="D222" s="6">
        <v>4</v>
      </c>
      <c r="E222" s="7">
        <v>30</v>
      </c>
      <c r="F222" s="9"/>
      <c r="G222" s="7">
        <v>0.6</v>
      </c>
      <c r="H222" s="7">
        <f t="shared" si="22"/>
        <v>72</v>
      </c>
      <c r="I222" s="69"/>
      <c r="J222" s="69"/>
      <c r="K222" s="72"/>
    </row>
    <row r="223" spans="1:11" ht="28.9" customHeight="1" x14ac:dyDescent="0.25">
      <c r="A223" s="61"/>
      <c r="B223" s="54" t="s">
        <v>105</v>
      </c>
      <c r="C223" s="55"/>
      <c r="D223" s="6">
        <v>4</v>
      </c>
      <c r="E223" s="7">
        <v>30</v>
      </c>
      <c r="F223" s="9"/>
      <c r="G223" s="7">
        <v>0.6</v>
      </c>
      <c r="H223" s="7">
        <f t="shared" si="22"/>
        <v>72</v>
      </c>
      <c r="I223" s="69"/>
      <c r="J223" s="69"/>
      <c r="K223" s="72"/>
    </row>
    <row r="224" spans="1:11" ht="28.9" customHeight="1" x14ac:dyDescent="0.25">
      <c r="A224" s="61"/>
      <c r="B224" s="54" t="s">
        <v>107</v>
      </c>
      <c r="C224" s="55"/>
      <c r="D224" s="6">
        <v>4</v>
      </c>
      <c r="E224" s="7">
        <v>350</v>
      </c>
      <c r="F224" s="9"/>
      <c r="G224" s="7">
        <v>0.4</v>
      </c>
      <c r="H224" s="7">
        <f t="shared" si="22"/>
        <v>560</v>
      </c>
      <c r="I224" s="69"/>
      <c r="J224" s="69"/>
      <c r="K224" s="72"/>
    </row>
    <row r="225" spans="1:11" ht="28.9" customHeight="1" x14ac:dyDescent="0.25">
      <c r="A225" s="61"/>
      <c r="B225" s="54" t="s">
        <v>110</v>
      </c>
      <c r="C225" s="55"/>
      <c r="D225" s="6">
        <v>4</v>
      </c>
      <c r="E225" s="7">
        <v>300</v>
      </c>
      <c r="F225" s="9"/>
      <c r="G225" s="7">
        <v>0.4</v>
      </c>
      <c r="H225" s="7">
        <f t="shared" si="22"/>
        <v>480</v>
      </c>
      <c r="I225" s="69"/>
      <c r="J225" s="69"/>
      <c r="K225" s="72"/>
    </row>
    <row r="226" spans="1:11" ht="28.9" customHeight="1" x14ac:dyDescent="0.25">
      <c r="A226" s="61"/>
      <c r="B226" s="54" t="s">
        <v>113</v>
      </c>
      <c r="C226" s="55"/>
      <c r="D226" s="6">
        <v>4</v>
      </c>
      <c r="E226" s="7">
        <v>300</v>
      </c>
      <c r="F226" s="9"/>
      <c r="G226" s="7">
        <v>0.4</v>
      </c>
      <c r="H226" s="7">
        <f t="shared" si="22"/>
        <v>480</v>
      </c>
      <c r="I226" s="69"/>
      <c r="J226" s="69"/>
      <c r="K226" s="72"/>
    </row>
    <row r="227" spans="1:11" ht="28.9" customHeight="1" x14ac:dyDescent="0.25">
      <c r="A227" s="61"/>
      <c r="B227" s="54" t="s">
        <v>169</v>
      </c>
      <c r="C227" s="55"/>
      <c r="D227" s="6">
        <v>4</v>
      </c>
      <c r="E227" s="7">
        <v>400</v>
      </c>
      <c r="F227" s="49"/>
      <c r="G227" s="7">
        <v>0.4</v>
      </c>
      <c r="H227" s="7">
        <f t="shared" si="22"/>
        <v>640</v>
      </c>
      <c r="I227" s="69"/>
      <c r="J227" s="69"/>
      <c r="K227" s="72"/>
    </row>
    <row r="228" spans="1:11" ht="28.9" customHeight="1" x14ac:dyDescent="0.25">
      <c r="A228" s="61"/>
      <c r="B228" s="54" t="s">
        <v>144</v>
      </c>
      <c r="C228" s="55"/>
      <c r="D228" s="6">
        <v>1</v>
      </c>
      <c r="E228" s="7">
        <v>950</v>
      </c>
      <c r="F228" s="49"/>
      <c r="G228" s="7">
        <v>0.1</v>
      </c>
      <c r="H228" s="7">
        <f t="shared" ref="H228:H229" si="23">G228*E228*D228</f>
        <v>95</v>
      </c>
      <c r="I228" s="69"/>
      <c r="J228" s="69"/>
      <c r="K228" s="72"/>
    </row>
    <row r="229" spans="1:11" ht="28.9" customHeight="1" x14ac:dyDescent="0.25">
      <c r="A229" s="61"/>
      <c r="B229" s="113" t="s">
        <v>164</v>
      </c>
      <c r="C229" s="55"/>
      <c r="D229" s="6">
        <v>4</v>
      </c>
      <c r="E229" s="7">
        <v>250</v>
      </c>
      <c r="F229" s="49"/>
      <c r="G229" s="7">
        <v>0.4</v>
      </c>
      <c r="H229" s="7">
        <f t="shared" si="23"/>
        <v>400</v>
      </c>
      <c r="I229" s="69"/>
      <c r="J229" s="69"/>
      <c r="K229" s="72"/>
    </row>
    <row r="230" spans="1:11" ht="28.9" customHeight="1" x14ac:dyDescent="0.25">
      <c r="A230" s="61"/>
      <c r="B230" s="109" t="s">
        <v>7</v>
      </c>
      <c r="C230" s="110"/>
      <c r="D230" s="110"/>
      <c r="E230" s="110"/>
      <c r="F230" s="110"/>
      <c r="G230" s="111"/>
      <c r="H230" s="9">
        <f>SUM(H210:H229)</f>
        <v>4411</v>
      </c>
      <c r="I230" s="69"/>
      <c r="J230" s="69"/>
      <c r="K230" s="72"/>
    </row>
    <row r="231" spans="1:11" ht="28.9" customHeight="1" x14ac:dyDescent="0.25">
      <c r="A231" s="61"/>
      <c r="B231" s="109" t="s">
        <v>71</v>
      </c>
      <c r="C231" s="110"/>
      <c r="D231" s="110"/>
      <c r="E231" s="110"/>
      <c r="F231" s="110"/>
      <c r="G231" s="111"/>
      <c r="H231" s="9">
        <f>+H206*0.3</f>
        <v>385.91999999999996</v>
      </c>
      <c r="I231" s="69"/>
      <c r="J231" s="69"/>
      <c r="K231" s="72"/>
    </row>
    <row r="232" spans="1:11" ht="28.9" customHeight="1" x14ac:dyDescent="0.25">
      <c r="A232" s="97"/>
      <c r="B232" s="84" t="s">
        <v>72</v>
      </c>
      <c r="C232" s="85"/>
      <c r="D232" s="85"/>
      <c r="E232" s="85"/>
      <c r="F232" s="85"/>
      <c r="G232" s="86"/>
      <c r="H232" s="16">
        <f>+H230+H231</f>
        <v>4796.92</v>
      </c>
      <c r="I232" s="70"/>
      <c r="J232" s="70"/>
      <c r="K232" s="73"/>
    </row>
    <row r="233" spans="1:11" ht="28.9" customHeight="1" x14ac:dyDescent="0.25">
      <c r="A233" s="102" t="s">
        <v>52</v>
      </c>
      <c r="B233" s="82" t="s">
        <v>53</v>
      </c>
      <c r="C233" s="112"/>
      <c r="D233" s="112"/>
      <c r="E233" s="112"/>
      <c r="F233" s="112"/>
      <c r="G233" s="83"/>
      <c r="H233" s="9"/>
      <c r="I233" s="68" t="s">
        <v>60</v>
      </c>
      <c r="J233" s="68">
        <v>718.2</v>
      </c>
      <c r="K233" s="71">
        <f>J233*H236</f>
        <v>43092</v>
      </c>
    </row>
    <row r="234" spans="1:11" ht="28.9" customHeight="1" x14ac:dyDescent="0.25">
      <c r="A234" s="102"/>
      <c r="B234" s="92" t="s">
        <v>148</v>
      </c>
      <c r="C234" s="93"/>
      <c r="D234" s="6">
        <v>1</v>
      </c>
      <c r="E234" s="7">
        <v>12</v>
      </c>
      <c r="F234" s="7">
        <v>1.2</v>
      </c>
      <c r="G234" s="15"/>
      <c r="H234" s="7">
        <f>F234*E234*D234</f>
        <v>14.399999999999999</v>
      </c>
      <c r="I234" s="69"/>
      <c r="J234" s="69"/>
      <c r="K234" s="72"/>
    </row>
    <row r="235" spans="1:11" ht="28.9" customHeight="1" x14ac:dyDescent="0.25">
      <c r="A235" s="102"/>
      <c r="B235" s="92" t="s">
        <v>147</v>
      </c>
      <c r="C235" s="93"/>
      <c r="D235" s="6">
        <v>1</v>
      </c>
      <c r="E235" s="7">
        <v>76</v>
      </c>
      <c r="F235" s="7">
        <v>0.6</v>
      </c>
      <c r="G235" s="15"/>
      <c r="H235" s="7">
        <f>F235*E235*D235</f>
        <v>45.6</v>
      </c>
      <c r="I235" s="69"/>
      <c r="J235" s="69"/>
      <c r="K235" s="72"/>
    </row>
    <row r="236" spans="1:11" ht="28.9" customHeight="1" x14ac:dyDescent="0.25">
      <c r="A236" s="102"/>
      <c r="B236" s="94" t="s">
        <v>21</v>
      </c>
      <c r="C236" s="95"/>
      <c r="D236" s="95"/>
      <c r="E236" s="95"/>
      <c r="F236" s="95"/>
      <c r="G236" s="96"/>
      <c r="H236" s="9">
        <f>SUM(H234:H235)</f>
        <v>60</v>
      </c>
      <c r="I236" s="70"/>
      <c r="J236" s="70"/>
      <c r="K236" s="73"/>
    </row>
    <row r="237" spans="1:11" ht="28.9" customHeight="1" x14ac:dyDescent="0.25">
      <c r="A237" s="61" t="s">
        <v>54</v>
      </c>
      <c r="B237" s="82" t="s">
        <v>55</v>
      </c>
      <c r="C237" s="112"/>
      <c r="D237" s="112"/>
      <c r="E237" s="112"/>
      <c r="F237" s="112"/>
      <c r="G237" s="83"/>
      <c r="H237" s="9"/>
      <c r="I237" s="68" t="s">
        <v>47</v>
      </c>
      <c r="J237" s="68">
        <v>262.2</v>
      </c>
      <c r="K237" s="71">
        <f>J237*H239</f>
        <v>40483.68</v>
      </c>
    </row>
    <row r="238" spans="1:11" ht="28.9" customHeight="1" x14ac:dyDescent="0.25">
      <c r="A238" s="61"/>
      <c r="B238" s="92" t="s">
        <v>147</v>
      </c>
      <c r="C238" s="93"/>
      <c r="D238" s="6"/>
      <c r="E238" s="114" t="s">
        <v>149</v>
      </c>
      <c r="F238" s="115"/>
      <c r="G238" s="15"/>
      <c r="H238" s="7">
        <v>154.4</v>
      </c>
      <c r="I238" s="69"/>
      <c r="J238" s="69"/>
      <c r="K238" s="72"/>
    </row>
    <row r="239" spans="1:11" ht="28.9" customHeight="1" x14ac:dyDescent="0.25">
      <c r="A239" s="97"/>
      <c r="B239" s="94" t="s">
        <v>21</v>
      </c>
      <c r="C239" s="95"/>
      <c r="D239" s="95"/>
      <c r="E239" s="95"/>
      <c r="F239" s="95"/>
      <c r="G239" s="96"/>
      <c r="H239" s="9">
        <f>SUM(H238:H238)</f>
        <v>154.4</v>
      </c>
      <c r="I239" s="70"/>
      <c r="J239" s="70"/>
      <c r="K239" s="73"/>
    </row>
    <row r="240" spans="1:11" ht="28.9" customHeight="1" x14ac:dyDescent="0.25">
      <c r="A240" s="60">
        <v>11</v>
      </c>
      <c r="B240" s="76" t="s">
        <v>27</v>
      </c>
      <c r="C240" s="77"/>
      <c r="D240" s="77"/>
      <c r="E240" s="77"/>
      <c r="F240" s="77"/>
      <c r="G240" s="78"/>
      <c r="H240" s="9"/>
      <c r="I240" s="68" t="s">
        <v>60</v>
      </c>
      <c r="J240" s="68">
        <v>283.8</v>
      </c>
      <c r="K240" s="71">
        <f>J240*H245</f>
        <v>1308136.368</v>
      </c>
    </row>
    <row r="241" spans="1:11" ht="28.9" customHeight="1" x14ac:dyDescent="0.25">
      <c r="A241" s="61"/>
      <c r="B241" s="92" t="s">
        <v>134</v>
      </c>
      <c r="C241" s="93"/>
      <c r="D241" s="6">
        <v>2</v>
      </c>
      <c r="E241" s="6">
        <v>1000</v>
      </c>
      <c r="F241" s="7">
        <v>0.46</v>
      </c>
      <c r="G241" s="7"/>
      <c r="H241" s="7">
        <f>D241*F241*E241</f>
        <v>920</v>
      </c>
      <c r="I241" s="69"/>
      <c r="J241" s="69"/>
      <c r="K241" s="72"/>
    </row>
    <row r="242" spans="1:11" ht="28.9" customHeight="1" x14ac:dyDescent="0.25">
      <c r="A242" s="61"/>
      <c r="B242" s="92" t="s">
        <v>150</v>
      </c>
      <c r="C242" s="93"/>
      <c r="D242" s="6">
        <v>2</v>
      </c>
      <c r="E242" s="6">
        <v>3500</v>
      </c>
      <c r="F242" s="7">
        <v>0.56000000000000005</v>
      </c>
      <c r="G242" s="7"/>
      <c r="H242" s="7">
        <f t="shared" ref="H242:H244" si="24">D242*F242*E242</f>
        <v>3920.0000000000005</v>
      </c>
      <c r="I242" s="69"/>
      <c r="J242" s="69"/>
      <c r="K242" s="72"/>
    </row>
    <row r="243" spans="1:11" ht="28.9" customHeight="1" x14ac:dyDescent="0.25">
      <c r="A243" s="61"/>
      <c r="B243" s="92" t="s">
        <v>151</v>
      </c>
      <c r="C243" s="93"/>
      <c r="D243" s="6">
        <v>1</v>
      </c>
      <c r="E243" s="6">
        <v>2000</v>
      </c>
      <c r="F243" s="7">
        <v>0.3</v>
      </c>
      <c r="G243" s="7"/>
      <c r="H243" s="7">
        <f t="shared" si="24"/>
        <v>600</v>
      </c>
      <c r="I243" s="69"/>
      <c r="J243" s="69"/>
      <c r="K243" s="72"/>
    </row>
    <row r="244" spans="1:11" ht="28.9" customHeight="1" x14ac:dyDescent="0.25">
      <c r="A244" s="61"/>
      <c r="B244" s="92" t="s">
        <v>165</v>
      </c>
      <c r="C244" s="93"/>
      <c r="D244" s="6">
        <v>2</v>
      </c>
      <c r="E244" s="6">
        <v>1590</v>
      </c>
      <c r="F244" s="7">
        <v>0.36</v>
      </c>
      <c r="G244" s="7"/>
      <c r="H244" s="7">
        <f t="shared" si="24"/>
        <v>1144.8</v>
      </c>
      <c r="I244" s="69"/>
      <c r="J244" s="69"/>
      <c r="K244" s="72"/>
    </row>
    <row r="245" spans="1:11" ht="28.9" customHeight="1" x14ac:dyDescent="0.25">
      <c r="A245" s="61"/>
      <c r="B245" s="109" t="s">
        <v>7</v>
      </c>
      <c r="C245" s="110"/>
      <c r="D245" s="110"/>
      <c r="E245" s="110"/>
      <c r="F245" s="110"/>
      <c r="G245" s="111"/>
      <c r="H245" s="9">
        <f>SUM(H241:H244)*0.7</f>
        <v>4609.3599999999997</v>
      </c>
      <c r="I245" s="70"/>
      <c r="J245" s="70"/>
      <c r="K245" s="73"/>
    </row>
    <row r="246" spans="1:11" ht="32.450000000000003" customHeight="1" x14ac:dyDescent="0.25">
      <c r="A246" s="60">
        <v>12</v>
      </c>
      <c r="B246" s="76" t="s">
        <v>48</v>
      </c>
      <c r="C246" s="77"/>
      <c r="D246" s="77"/>
      <c r="E246" s="77"/>
      <c r="F246" s="77"/>
      <c r="G246" s="78"/>
      <c r="H246" s="10"/>
      <c r="I246" s="68" t="s">
        <v>49</v>
      </c>
      <c r="J246" s="10"/>
      <c r="K246" s="11"/>
    </row>
    <row r="247" spans="1:11" ht="28.9" customHeight="1" x14ac:dyDescent="0.25">
      <c r="A247" s="61"/>
      <c r="B247" s="116" t="s">
        <v>180</v>
      </c>
      <c r="C247" s="117"/>
      <c r="D247" s="117"/>
      <c r="E247" s="21" t="s">
        <v>38</v>
      </c>
      <c r="F247" s="22">
        <f>+H160</f>
        <v>214.45</v>
      </c>
      <c r="G247" s="68" t="s">
        <v>49</v>
      </c>
      <c r="H247" s="68">
        <f>+F250</f>
        <v>24300.899999999998</v>
      </c>
      <c r="I247" s="69"/>
      <c r="J247" s="68">
        <v>115.35</v>
      </c>
      <c r="K247" s="71">
        <f>+J247*H247</f>
        <v>2803108.8149999995</v>
      </c>
    </row>
    <row r="248" spans="1:11" ht="28.9" customHeight="1" x14ac:dyDescent="0.25">
      <c r="A248" s="61"/>
      <c r="B248" s="116" t="s">
        <v>181</v>
      </c>
      <c r="C248" s="117"/>
      <c r="D248" s="117"/>
      <c r="E248" s="21" t="s">
        <v>38</v>
      </c>
      <c r="F248" s="22">
        <f>+H167</f>
        <v>55.56</v>
      </c>
      <c r="G248" s="69"/>
      <c r="H248" s="69"/>
      <c r="I248" s="69"/>
      <c r="J248" s="69"/>
      <c r="K248" s="72"/>
    </row>
    <row r="249" spans="1:11" ht="28.9" customHeight="1" x14ac:dyDescent="0.25">
      <c r="A249" s="61"/>
      <c r="B249" s="94" t="s">
        <v>21</v>
      </c>
      <c r="C249" s="95"/>
      <c r="D249" s="95"/>
      <c r="E249" s="23" t="s">
        <v>38</v>
      </c>
      <c r="F249" s="24">
        <f>+F247+F248</f>
        <v>270.01</v>
      </c>
      <c r="G249" s="69"/>
      <c r="H249" s="69"/>
      <c r="I249" s="69"/>
      <c r="J249" s="69"/>
      <c r="K249" s="72"/>
    </row>
    <row r="250" spans="1:11" ht="28.9" customHeight="1" x14ac:dyDescent="0.25">
      <c r="A250" s="97"/>
      <c r="B250" s="94" t="s">
        <v>157</v>
      </c>
      <c r="C250" s="95"/>
      <c r="D250" s="95"/>
      <c r="E250" s="23" t="s">
        <v>38</v>
      </c>
      <c r="F250" s="24">
        <f>+F249*90</f>
        <v>24300.899999999998</v>
      </c>
      <c r="G250" s="70"/>
      <c r="H250" s="70"/>
      <c r="I250" s="70"/>
      <c r="J250" s="70"/>
      <c r="K250" s="73"/>
    </row>
    <row r="251" spans="1:11" ht="28.9" customHeight="1" x14ac:dyDescent="0.25">
      <c r="A251" s="60">
        <v>13</v>
      </c>
      <c r="B251" s="76" t="s">
        <v>62</v>
      </c>
      <c r="C251" s="77"/>
      <c r="D251" s="77"/>
      <c r="E251" s="77"/>
      <c r="F251" s="77"/>
      <c r="G251" s="78"/>
      <c r="H251" s="10"/>
      <c r="I251" s="10"/>
      <c r="J251" s="11"/>
      <c r="K251" s="11"/>
    </row>
    <row r="252" spans="1:11" ht="28.9" customHeight="1" x14ac:dyDescent="0.25">
      <c r="A252" s="97"/>
      <c r="B252" s="130" t="s">
        <v>171</v>
      </c>
      <c r="C252" s="131"/>
      <c r="D252" s="131"/>
      <c r="E252" s="131"/>
      <c r="F252" s="132"/>
      <c r="G252" s="25" t="s">
        <v>38</v>
      </c>
      <c r="H252" s="26">
        <v>680</v>
      </c>
      <c r="I252" s="26" t="s">
        <v>47</v>
      </c>
      <c r="J252" s="26">
        <v>2256.9</v>
      </c>
      <c r="K252" s="27">
        <f>+J252*H252</f>
        <v>1534692</v>
      </c>
    </row>
    <row r="253" spans="1:11" ht="52.15" customHeight="1" x14ac:dyDescent="0.25">
      <c r="A253" s="60">
        <v>14</v>
      </c>
      <c r="B253" s="113" t="s">
        <v>152</v>
      </c>
      <c r="C253" s="133"/>
      <c r="D253" s="133"/>
      <c r="E253" s="133"/>
      <c r="F253" s="133"/>
      <c r="G253" s="134"/>
      <c r="H253" s="68">
        <f>+G257</f>
        <v>255</v>
      </c>
      <c r="I253" s="68" t="s">
        <v>49</v>
      </c>
      <c r="J253" s="68">
        <v>138.19999999999999</v>
      </c>
      <c r="K253" s="68">
        <f>+J253*H253</f>
        <v>35241</v>
      </c>
    </row>
    <row r="254" spans="1:11" ht="28.9" customHeight="1" x14ac:dyDescent="0.25">
      <c r="A254" s="61"/>
      <c r="B254" s="6" t="s">
        <v>153</v>
      </c>
      <c r="C254" s="6">
        <v>4</v>
      </c>
      <c r="D254" s="6" t="s">
        <v>155</v>
      </c>
      <c r="E254" s="7">
        <v>4</v>
      </c>
      <c r="F254" s="50" t="s">
        <v>38</v>
      </c>
      <c r="G254" s="25">
        <f>+E254*C254</f>
        <v>16</v>
      </c>
      <c r="H254" s="69"/>
      <c r="I254" s="69"/>
      <c r="J254" s="69"/>
      <c r="K254" s="69"/>
    </row>
    <row r="255" spans="1:11" ht="28.9" customHeight="1" x14ac:dyDescent="0.25">
      <c r="A255" s="61"/>
      <c r="B255" s="6" t="s">
        <v>154</v>
      </c>
      <c r="C255" s="6">
        <v>12</v>
      </c>
      <c r="D255" s="6" t="s">
        <v>155</v>
      </c>
      <c r="E255" s="7">
        <v>1.5</v>
      </c>
      <c r="F255" s="50" t="s">
        <v>38</v>
      </c>
      <c r="G255" s="25">
        <f>+E255*C255</f>
        <v>18</v>
      </c>
      <c r="H255" s="69"/>
      <c r="I255" s="69"/>
      <c r="J255" s="69"/>
      <c r="K255" s="69"/>
    </row>
    <row r="256" spans="1:11" ht="28.9" customHeight="1" x14ac:dyDescent="0.25">
      <c r="A256" s="61"/>
      <c r="B256" s="135" t="s">
        <v>21</v>
      </c>
      <c r="C256" s="135"/>
      <c r="D256" s="135"/>
      <c r="E256" s="135"/>
      <c r="F256" s="50" t="s">
        <v>38</v>
      </c>
      <c r="G256" s="25">
        <f>+G255+G254</f>
        <v>34</v>
      </c>
      <c r="H256" s="69"/>
      <c r="I256" s="69"/>
      <c r="J256" s="69"/>
      <c r="K256" s="69"/>
    </row>
    <row r="257" spans="1:11" ht="28.9" customHeight="1" x14ac:dyDescent="0.25">
      <c r="A257" s="97"/>
      <c r="B257" s="136" t="s">
        <v>156</v>
      </c>
      <c r="C257" s="136"/>
      <c r="D257" s="136"/>
      <c r="E257" s="136"/>
      <c r="F257" s="23" t="s">
        <v>38</v>
      </c>
      <c r="G257" s="51">
        <f>+G256*7.5</f>
        <v>255</v>
      </c>
      <c r="H257" s="70"/>
      <c r="I257" s="70"/>
      <c r="J257" s="70">
        <v>138.19999999999999</v>
      </c>
      <c r="K257" s="70"/>
    </row>
    <row r="258" spans="1:11" ht="46.9" customHeight="1" x14ac:dyDescent="0.25">
      <c r="A258" s="60">
        <v>15</v>
      </c>
      <c r="B258" s="76" t="s">
        <v>63</v>
      </c>
      <c r="C258" s="77"/>
      <c r="D258" s="77"/>
      <c r="E258" s="77"/>
      <c r="F258" s="77"/>
      <c r="G258" s="78"/>
      <c r="H258" s="10"/>
      <c r="I258" s="10"/>
      <c r="J258" s="11"/>
      <c r="K258" s="11"/>
    </row>
    <row r="259" spans="1:11" ht="28.9" customHeight="1" x14ac:dyDescent="0.25">
      <c r="A259" s="97"/>
      <c r="B259" s="74" t="s">
        <v>64</v>
      </c>
      <c r="C259" s="121"/>
      <c r="D259" s="121"/>
      <c r="E259" s="121"/>
      <c r="F259" s="75"/>
      <c r="G259" s="9" t="s">
        <v>47</v>
      </c>
      <c r="H259" s="10">
        <v>780</v>
      </c>
      <c r="I259" s="10" t="s">
        <v>47</v>
      </c>
      <c r="J259" s="10">
        <v>650</v>
      </c>
      <c r="K259" s="11">
        <f>+J259*H259</f>
        <v>507000</v>
      </c>
    </row>
    <row r="260" spans="1:11" ht="28.9" customHeight="1" x14ac:dyDescent="0.25">
      <c r="A260" s="60">
        <v>16</v>
      </c>
      <c r="B260" s="76" t="s">
        <v>174</v>
      </c>
      <c r="C260" s="77"/>
      <c r="D260" s="77"/>
      <c r="E260" s="77"/>
      <c r="F260" s="77"/>
      <c r="G260" s="78"/>
      <c r="H260" s="98">
        <f>+H56*0.9</f>
        <v>127.00799999999998</v>
      </c>
      <c r="I260" s="98" t="s">
        <v>45</v>
      </c>
      <c r="J260" s="98">
        <v>180.53</v>
      </c>
      <c r="K260" s="103">
        <f>+J260*H260</f>
        <v>22928.754239999998</v>
      </c>
    </row>
    <row r="261" spans="1:11" ht="28.9" customHeight="1" x14ac:dyDescent="0.25">
      <c r="A261" s="97"/>
      <c r="B261" s="94" t="s">
        <v>175</v>
      </c>
      <c r="C261" s="95"/>
      <c r="D261" s="95"/>
      <c r="E261" s="95"/>
      <c r="F261" s="96"/>
      <c r="G261" s="51" t="s">
        <v>38</v>
      </c>
      <c r="H261" s="98"/>
      <c r="I261" s="98"/>
      <c r="J261" s="98"/>
      <c r="K261" s="103"/>
    </row>
    <row r="262" spans="1:11" ht="28.9" customHeight="1" thickBot="1" x14ac:dyDescent="0.3">
      <c r="A262" s="20"/>
      <c r="B262" s="122" t="s">
        <v>7</v>
      </c>
      <c r="C262" s="123"/>
      <c r="D262" s="123"/>
      <c r="E262" s="123"/>
      <c r="F262" s="123"/>
      <c r="G262" s="123"/>
      <c r="H262" s="123"/>
      <c r="I262" s="123"/>
      <c r="J262" s="124"/>
      <c r="K262" s="28">
        <f>SUM(K3:K261)</f>
        <v>18243702.917039998</v>
      </c>
    </row>
    <row r="263" spans="1:11" ht="28.9" customHeight="1" thickBot="1" x14ac:dyDescent="0.3">
      <c r="A263" s="29"/>
      <c r="B263" s="125" t="s">
        <v>17</v>
      </c>
      <c r="C263" s="126"/>
      <c r="D263" s="126"/>
      <c r="E263" s="126"/>
      <c r="F263" s="126"/>
      <c r="G263" s="126"/>
      <c r="H263" s="126"/>
      <c r="I263" s="126"/>
      <c r="J263" s="126"/>
      <c r="K263" s="127"/>
    </row>
    <row r="264" spans="1:11" ht="28.9" customHeight="1" thickBot="1" x14ac:dyDescent="0.3">
      <c r="A264" s="30" t="s">
        <v>10</v>
      </c>
      <c r="B264" s="31" t="s">
        <v>8</v>
      </c>
      <c r="C264" s="128" t="s">
        <v>11</v>
      </c>
      <c r="D264" s="129"/>
      <c r="E264" s="128" t="s">
        <v>12</v>
      </c>
      <c r="F264" s="129"/>
      <c r="G264" s="128" t="s">
        <v>13</v>
      </c>
      <c r="H264" s="129"/>
      <c r="I264" s="31"/>
      <c r="J264" s="31" t="s">
        <v>18</v>
      </c>
      <c r="K264" s="31" t="s">
        <v>14</v>
      </c>
    </row>
    <row r="265" spans="1:11" ht="28.9" customHeight="1" thickBot="1" x14ac:dyDescent="0.3">
      <c r="A265" s="32"/>
      <c r="B265" s="33"/>
      <c r="C265" s="34" t="s">
        <v>15</v>
      </c>
      <c r="D265" s="34" t="s">
        <v>16</v>
      </c>
      <c r="E265" s="34" t="s">
        <v>15</v>
      </c>
      <c r="F265" s="34" t="s">
        <v>16</v>
      </c>
      <c r="G265" s="34" t="s">
        <v>15</v>
      </c>
      <c r="H265" s="34" t="s">
        <v>16</v>
      </c>
      <c r="I265" s="34"/>
      <c r="J265" s="34"/>
      <c r="K265" s="33"/>
    </row>
    <row r="266" spans="1:11" ht="28.9" customHeight="1" thickBot="1" x14ac:dyDescent="0.3">
      <c r="A266" s="30">
        <v>3</v>
      </c>
      <c r="B266" s="35">
        <f>H81</f>
        <v>159.125</v>
      </c>
      <c r="C266" s="35">
        <v>3.4</v>
      </c>
      <c r="D266" s="35">
        <f>B266*C266</f>
        <v>541.02499999999998</v>
      </c>
      <c r="E266" s="35">
        <v>0.47</v>
      </c>
      <c r="F266" s="35">
        <f>B266*E266</f>
        <v>74.788749999999993</v>
      </c>
      <c r="G266" s="34">
        <v>0.89</v>
      </c>
      <c r="H266" s="35">
        <f>B266*G266</f>
        <v>141.62125</v>
      </c>
      <c r="I266" s="35"/>
      <c r="J266" s="35"/>
      <c r="K266" s="33"/>
    </row>
    <row r="267" spans="1:11" ht="28.9" customHeight="1" thickBot="1" x14ac:dyDescent="0.3">
      <c r="A267" s="30">
        <v>4</v>
      </c>
      <c r="B267" s="35">
        <f>H137</f>
        <v>797.9609999999999</v>
      </c>
      <c r="C267" s="35">
        <v>4.4000000000000004</v>
      </c>
      <c r="D267" s="35">
        <v>3531.9</v>
      </c>
      <c r="E267" s="35">
        <v>0.47</v>
      </c>
      <c r="F267" s="35">
        <f>B267*E267</f>
        <v>375.04166999999995</v>
      </c>
      <c r="G267" s="34">
        <v>0.94</v>
      </c>
      <c r="H267" s="35">
        <f>B267*G267</f>
        <v>750.08333999999991</v>
      </c>
      <c r="I267" s="35"/>
      <c r="J267" s="35"/>
      <c r="K267" s="33"/>
    </row>
    <row r="268" spans="1:11" ht="28.9" customHeight="1" thickBot="1" x14ac:dyDescent="0.3">
      <c r="A268" s="30">
        <v>5</v>
      </c>
      <c r="B268" s="35">
        <f>H145</f>
        <v>2742</v>
      </c>
      <c r="C268" s="35">
        <v>0.34</v>
      </c>
      <c r="D268" s="35">
        <f>B268*C268</f>
        <v>932.28000000000009</v>
      </c>
      <c r="E268" s="36">
        <v>1.7999999999999999E-2</v>
      </c>
      <c r="F268" s="35">
        <f>B268*E268</f>
        <v>49.355999999999995</v>
      </c>
      <c r="G268" s="34">
        <v>3.5999999999999997E-2</v>
      </c>
      <c r="H268" s="35">
        <f>B268*G268</f>
        <v>98.711999999999989</v>
      </c>
      <c r="I268" s="35"/>
      <c r="J268" s="35"/>
      <c r="K268" s="34"/>
    </row>
    <row r="269" spans="1:11" ht="28.9" customHeight="1" thickBot="1" x14ac:dyDescent="0.3">
      <c r="A269" s="30">
        <v>6</v>
      </c>
      <c r="B269" s="35">
        <f>H147</f>
        <v>431.47399999999999</v>
      </c>
      <c r="C269" s="35"/>
      <c r="D269" s="35"/>
      <c r="E269" s="35"/>
      <c r="F269" s="35"/>
      <c r="G269" s="34"/>
      <c r="H269" s="35"/>
      <c r="I269" s="35"/>
      <c r="J269" s="35"/>
      <c r="K269" s="35">
        <f>B269</f>
        <v>431.47399999999999</v>
      </c>
    </row>
    <row r="270" spans="1:11" ht="28.9" customHeight="1" thickBot="1" x14ac:dyDescent="0.3">
      <c r="A270" s="30">
        <v>8</v>
      </c>
      <c r="B270" s="35">
        <f>H160</f>
        <v>214.45</v>
      </c>
      <c r="C270" s="35">
        <v>6.4</v>
      </c>
      <c r="D270" s="35">
        <f>+C270*B270</f>
        <v>1372.48</v>
      </c>
      <c r="E270" s="35">
        <v>0.45</v>
      </c>
      <c r="F270" s="35">
        <f>+E270*B270</f>
        <v>96.502499999999998</v>
      </c>
      <c r="G270" s="34">
        <v>0.9</v>
      </c>
      <c r="H270" s="35">
        <f>+G270*B270</f>
        <v>193.005</v>
      </c>
      <c r="I270" s="35"/>
      <c r="J270" s="35"/>
      <c r="K270" s="35"/>
    </row>
    <row r="271" spans="1:11" ht="28.9" customHeight="1" thickBot="1" x14ac:dyDescent="0.3">
      <c r="A271" s="30">
        <v>9</v>
      </c>
      <c r="B271" s="35">
        <f>+H167</f>
        <v>55.56</v>
      </c>
      <c r="C271" s="35">
        <v>8</v>
      </c>
      <c r="D271" s="35">
        <f>+C271*B271</f>
        <v>444.48</v>
      </c>
      <c r="E271" s="35">
        <v>0.43</v>
      </c>
      <c r="F271" s="35">
        <f>+E271*B271</f>
        <v>23.890800000000002</v>
      </c>
      <c r="G271" s="34">
        <v>0.85</v>
      </c>
      <c r="H271" s="35">
        <f>+G271*B271</f>
        <v>47.225999999999999</v>
      </c>
      <c r="I271" s="35"/>
      <c r="J271" s="35"/>
      <c r="K271" s="35"/>
    </row>
    <row r="272" spans="1:11" ht="28.9" customHeight="1" thickBot="1" x14ac:dyDescent="0.3">
      <c r="A272" s="30">
        <v>11</v>
      </c>
      <c r="B272" s="35">
        <f>H245</f>
        <v>4609.3599999999997</v>
      </c>
      <c r="C272" s="37">
        <v>0.1094</v>
      </c>
      <c r="D272" s="35">
        <f>B272*C272</f>
        <v>504.26398399999994</v>
      </c>
      <c r="E272" s="36">
        <v>1.4E-2</v>
      </c>
      <c r="F272" s="36">
        <f>E272*B272</f>
        <v>64.53103999999999</v>
      </c>
      <c r="G272" s="36"/>
      <c r="H272" s="35"/>
      <c r="I272" s="35"/>
      <c r="J272" s="35"/>
      <c r="K272" s="34"/>
    </row>
    <row r="273" spans="1:15" ht="28.9" customHeight="1" thickBot="1" x14ac:dyDescent="0.3">
      <c r="A273" s="30"/>
      <c r="B273" s="33"/>
      <c r="C273" s="34"/>
      <c r="D273" s="38">
        <f>SUM(D266:D272)</f>
        <v>7326.4289839999992</v>
      </c>
      <c r="E273" s="39"/>
      <c r="F273" s="40">
        <f>SUM(F266:F272)</f>
        <v>684.11075999999991</v>
      </c>
      <c r="G273" s="39"/>
      <c r="H273" s="40">
        <f>SUM(H266:H272)</f>
        <v>1230.64759</v>
      </c>
      <c r="I273" s="40"/>
      <c r="J273" s="40">
        <f>SUM(J266:J272)</f>
        <v>0</v>
      </c>
      <c r="K273" s="40">
        <f>K269</f>
        <v>431.47399999999999</v>
      </c>
    </row>
    <row r="274" spans="1:15" ht="28.9" customHeight="1" thickBot="1" x14ac:dyDescent="0.3">
      <c r="A274" s="41"/>
      <c r="B274" s="41"/>
      <c r="C274" s="41"/>
      <c r="D274" s="39" t="s">
        <v>184</v>
      </c>
      <c r="E274" s="39"/>
      <c r="F274" s="39" t="s">
        <v>39</v>
      </c>
      <c r="G274" s="39"/>
      <c r="H274" s="39" t="s">
        <v>20</v>
      </c>
      <c r="I274" s="39"/>
      <c r="J274" s="39" t="s">
        <v>40</v>
      </c>
      <c r="K274" s="42" t="s">
        <v>39</v>
      </c>
    </row>
    <row r="275" spans="1:15" ht="28.9" customHeight="1" thickBot="1" x14ac:dyDescent="0.3">
      <c r="A275" s="43">
        <v>17</v>
      </c>
      <c r="B275" s="137" t="s">
        <v>160</v>
      </c>
      <c r="C275" s="138"/>
      <c r="D275" s="138"/>
      <c r="E275" s="138"/>
      <c r="F275" s="139"/>
      <c r="G275" s="35" t="s">
        <v>19</v>
      </c>
      <c r="H275" s="35">
        <f>+F273</f>
        <v>684.11075999999991</v>
      </c>
      <c r="I275" s="35"/>
      <c r="J275" s="35">
        <v>2213.52</v>
      </c>
      <c r="K275" s="44">
        <f>J275*H275</f>
        <v>1514292.8494751998</v>
      </c>
    </row>
    <row r="276" spans="1:15" ht="28.9" customHeight="1" thickBot="1" x14ac:dyDescent="0.3">
      <c r="A276" s="43">
        <v>18</v>
      </c>
      <c r="B276" s="76" t="s">
        <v>161</v>
      </c>
      <c r="C276" s="77"/>
      <c r="D276" s="77"/>
      <c r="E276" s="77"/>
      <c r="F276" s="78"/>
      <c r="G276" s="35" t="s">
        <v>19</v>
      </c>
      <c r="H276" s="35">
        <f>+H273</f>
        <v>1230.64759</v>
      </c>
      <c r="I276" s="35"/>
      <c r="J276" s="35">
        <v>1495.92</v>
      </c>
      <c r="K276" s="44">
        <f>J276*H276</f>
        <v>1840950.3428328002</v>
      </c>
    </row>
    <row r="277" spans="1:15" ht="28.9" customHeight="1" thickBot="1" x14ac:dyDescent="0.3">
      <c r="A277" s="43">
        <v>19</v>
      </c>
      <c r="B277" s="76" t="s">
        <v>69</v>
      </c>
      <c r="C277" s="77"/>
      <c r="D277" s="77"/>
      <c r="E277" s="77"/>
      <c r="F277" s="78"/>
      <c r="G277" s="35" t="s">
        <v>19</v>
      </c>
      <c r="H277" s="35">
        <v>698.68</v>
      </c>
      <c r="I277" s="35"/>
      <c r="J277" s="35">
        <v>595.88</v>
      </c>
      <c r="K277" s="44">
        <f>J277*H277</f>
        <v>416329.43839999998</v>
      </c>
    </row>
    <row r="278" spans="1:15" ht="28.9" customHeight="1" thickBot="1" x14ac:dyDescent="0.3">
      <c r="A278" s="118" t="s">
        <v>7</v>
      </c>
      <c r="B278" s="118"/>
      <c r="C278" s="118"/>
      <c r="D278" s="118"/>
      <c r="E278" s="118"/>
      <c r="F278" s="118"/>
      <c r="G278" s="118"/>
      <c r="H278" s="118"/>
      <c r="I278" s="118"/>
      <c r="J278" s="119"/>
      <c r="K278" s="48">
        <f>K262+K275+K276+K277</f>
        <v>22015275.547747999</v>
      </c>
      <c r="N278" s="47"/>
    </row>
    <row r="279" spans="1:15" ht="19.5" customHeight="1" x14ac:dyDescent="0.25">
      <c r="A279" s="45"/>
      <c r="B279" s="45"/>
      <c r="C279" s="45"/>
      <c r="D279" s="45"/>
      <c r="E279" s="45"/>
      <c r="F279" s="120"/>
      <c r="G279" s="120"/>
      <c r="H279" s="120"/>
      <c r="I279" s="46"/>
      <c r="J279" s="46"/>
      <c r="K279" s="45"/>
      <c r="N279" s="47"/>
      <c r="O279" s="47"/>
    </row>
  </sheetData>
  <mergeCells count="397">
    <mergeCell ref="M3:N4"/>
    <mergeCell ref="A55:A56"/>
    <mergeCell ref="K57:K81"/>
    <mergeCell ref="B54:C54"/>
    <mergeCell ref="D54:G54"/>
    <mergeCell ref="A57:A81"/>
    <mergeCell ref="B57:G57"/>
    <mergeCell ref="I57:I81"/>
    <mergeCell ref="J57:J81"/>
    <mergeCell ref="B65:C65"/>
    <mergeCell ref="B66:C66"/>
    <mergeCell ref="B67:C67"/>
    <mergeCell ref="B60:C60"/>
    <mergeCell ref="B61:C61"/>
    <mergeCell ref="B62:C62"/>
    <mergeCell ref="B63:C63"/>
    <mergeCell ref="B64:C64"/>
    <mergeCell ref="B109:C109"/>
    <mergeCell ref="B110:C110"/>
    <mergeCell ref="B111:C111"/>
    <mergeCell ref="B103:C103"/>
    <mergeCell ref="B107:C107"/>
    <mergeCell ref="B129:C129"/>
    <mergeCell ref="I55:I56"/>
    <mergeCell ref="J55:J56"/>
    <mergeCell ref="K55:K56"/>
    <mergeCell ref="B116:C116"/>
    <mergeCell ref="B117:C117"/>
    <mergeCell ref="B118:C118"/>
    <mergeCell ref="B94:C94"/>
    <mergeCell ref="B275:F275"/>
    <mergeCell ref="B276:F276"/>
    <mergeCell ref="B277:F277"/>
    <mergeCell ref="B73:C73"/>
    <mergeCell ref="B74:C74"/>
    <mergeCell ref="B207:G207"/>
    <mergeCell ref="B168:G168"/>
    <mergeCell ref="B160:G160"/>
    <mergeCell ref="B147:G147"/>
    <mergeCell ref="B148:G148"/>
    <mergeCell ref="B149:G149"/>
    <mergeCell ref="B127:C127"/>
    <mergeCell ref="B138:G138"/>
    <mergeCell ref="B77:C77"/>
    <mergeCell ref="B79:C79"/>
    <mergeCell ref="B81:G81"/>
    <mergeCell ref="B80:C80"/>
    <mergeCell ref="B163:C163"/>
    <mergeCell ref="B227:C227"/>
    <mergeCell ref="B228:C228"/>
    <mergeCell ref="B210:C210"/>
    <mergeCell ref="B158:C158"/>
    <mergeCell ref="B93:C93"/>
    <mergeCell ref="B141:C141"/>
    <mergeCell ref="A278:J278"/>
    <mergeCell ref="F279:H279"/>
    <mergeCell ref="A258:A259"/>
    <mergeCell ref="B258:G258"/>
    <mergeCell ref="B259:F259"/>
    <mergeCell ref="B262:J262"/>
    <mergeCell ref="B263:K263"/>
    <mergeCell ref="B75:C75"/>
    <mergeCell ref="B76:C76"/>
    <mergeCell ref="C264:D264"/>
    <mergeCell ref="E264:F264"/>
    <mergeCell ref="G264:H264"/>
    <mergeCell ref="K247:K250"/>
    <mergeCell ref="B248:D248"/>
    <mergeCell ref="B249:D249"/>
    <mergeCell ref="B250:D250"/>
    <mergeCell ref="A251:A252"/>
    <mergeCell ref="B251:G251"/>
    <mergeCell ref="B252:F252"/>
    <mergeCell ref="B253:G253"/>
    <mergeCell ref="B256:E256"/>
    <mergeCell ref="B257:E257"/>
    <mergeCell ref="H253:H257"/>
    <mergeCell ref="I253:I257"/>
    <mergeCell ref="J253:J257"/>
    <mergeCell ref="K253:K257"/>
    <mergeCell ref="A253:A257"/>
    <mergeCell ref="B260:G260"/>
    <mergeCell ref="B261:F261"/>
    <mergeCell ref="H260:H261"/>
    <mergeCell ref="I260:I261"/>
    <mergeCell ref="J260:J261"/>
    <mergeCell ref="K260:K261"/>
    <mergeCell ref="A260:A261"/>
    <mergeCell ref="K240:K245"/>
    <mergeCell ref="B241:C241"/>
    <mergeCell ref="B245:G245"/>
    <mergeCell ref="A246:A250"/>
    <mergeCell ref="B246:G246"/>
    <mergeCell ref="I246:I250"/>
    <mergeCell ref="B247:D247"/>
    <mergeCell ref="G247:G250"/>
    <mergeCell ref="H247:H250"/>
    <mergeCell ref="J247:J250"/>
    <mergeCell ref="A240:A245"/>
    <mergeCell ref="B240:G240"/>
    <mergeCell ref="I240:I245"/>
    <mergeCell ref="J240:J245"/>
    <mergeCell ref="B242:C242"/>
    <mergeCell ref="B243:C243"/>
    <mergeCell ref="B244:C244"/>
    <mergeCell ref="A237:A239"/>
    <mergeCell ref="B237:G237"/>
    <mergeCell ref="I237:I239"/>
    <mergeCell ref="J237:J239"/>
    <mergeCell ref="A233:A236"/>
    <mergeCell ref="B233:G233"/>
    <mergeCell ref="B220:C220"/>
    <mergeCell ref="B221:C221"/>
    <mergeCell ref="B222:C222"/>
    <mergeCell ref="B223:C223"/>
    <mergeCell ref="B224:C224"/>
    <mergeCell ref="B225:C225"/>
    <mergeCell ref="I208:I232"/>
    <mergeCell ref="J208:J232"/>
    <mergeCell ref="A208:A232"/>
    <mergeCell ref="K237:K239"/>
    <mergeCell ref="B238:C238"/>
    <mergeCell ref="E238:F238"/>
    <mergeCell ref="I233:I236"/>
    <mergeCell ref="J233:J236"/>
    <mergeCell ref="K233:K236"/>
    <mergeCell ref="B234:C234"/>
    <mergeCell ref="B235:C235"/>
    <mergeCell ref="B236:G236"/>
    <mergeCell ref="B239:G239"/>
    <mergeCell ref="K208:K232"/>
    <mergeCell ref="B209:G209"/>
    <mergeCell ref="B211:C211"/>
    <mergeCell ref="B212:C212"/>
    <mergeCell ref="B213:C213"/>
    <mergeCell ref="B214:C214"/>
    <mergeCell ref="B215:C215"/>
    <mergeCell ref="B216:C216"/>
    <mergeCell ref="B226:C226"/>
    <mergeCell ref="B230:G230"/>
    <mergeCell ref="B231:G231"/>
    <mergeCell ref="B232:G232"/>
    <mergeCell ref="B229:C229"/>
    <mergeCell ref="B208:G208"/>
    <mergeCell ref="B217:C217"/>
    <mergeCell ref="B218:C218"/>
    <mergeCell ref="B219:C219"/>
    <mergeCell ref="A169:A207"/>
    <mergeCell ref="B169:G169"/>
    <mergeCell ref="B170:C170"/>
    <mergeCell ref="B171:C171"/>
    <mergeCell ref="B172:C172"/>
    <mergeCell ref="B173:C173"/>
    <mergeCell ref="B174:C174"/>
    <mergeCell ref="B175:C175"/>
    <mergeCell ref="B176:C176"/>
    <mergeCell ref="B177:C177"/>
    <mergeCell ref="B192:C192"/>
    <mergeCell ref="B193:C193"/>
    <mergeCell ref="B194:C194"/>
    <mergeCell ref="B195:C195"/>
    <mergeCell ref="B196:C196"/>
    <mergeCell ref="B203:C203"/>
    <mergeCell ref="B204:C204"/>
    <mergeCell ref="B205:C205"/>
    <mergeCell ref="B206:G206"/>
    <mergeCell ref="I168:I207"/>
    <mergeCell ref="J168:J207"/>
    <mergeCell ref="K168:K207"/>
    <mergeCell ref="B178:C178"/>
    <mergeCell ref="B185:C185"/>
    <mergeCell ref="B186:C186"/>
    <mergeCell ref="B187:C187"/>
    <mergeCell ref="B188:C188"/>
    <mergeCell ref="B189:C189"/>
    <mergeCell ref="B190:C190"/>
    <mergeCell ref="B179:C179"/>
    <mergeCell ref="B180:C180"/>
    <mergeCell ref="B181:C181"/>
    <mergeCell ref="B182:C182"/>
    <mergeCell ref="B183:C183"/>
    <mergeCell ref="B184:C184"/>
    <mergeCell ref="B197:C197"/>
    <mergeCell ref="B198:C198"/>
    <mergeCell ref="B199:C199"/>
    <mergeCell ref="B200:C200"/>
    <mergeCell ref="B201:C201"/>
    <mergeCell ref="B202:C202"/>
    <mergeCell ref="B191:C191"/>
    <mergeCell ref="A161:A167"/>
    <mergeCell ref="B161:G161"/>
    <mergeCell ref="I161:I167"/>
    <mergeCell ref="J161:J167"/>
    <mergeCell ref="B156:C156"/>
    <mergeCell ref="K149:K151"/>
    <mergeCell ref="B150:G150"/>
    <mergeCell ref="B151:G151"/>
    <mergeCell ref="A152:A160"/>
    <mergeCell ref="B152:G152"/>
    <mergeCell ref="I152:I160"/>
    <mergeCell ref="J152:J160"/>
    <mergeCell ref="K152:K160"/>
    <mergeCell ref="B153:C153"/>
    <mergeCell ref="B154:C154"/>
    <mergeCell ref="K161:K167"/>
    <mergeCell ref="B162:C162"/>
    <mergeCell ref="B164:C164"/>
    <mergeCell ref="B165:C165"/>
    <mergeCell ref="B167:G167"/>
    <mergeCell ref="B155:C155"/>
    <mergeCell ref="B166:C166"/>
    <mergeCell ref="B157:C157"/>
    <mergeCell ref="A149:A151"/>
    <mergeCell ref="I149:I151"/>
    <mergeCell ref="J149:J151"/>
    <mergeCell ref="I139:I145"/>
    <mergeCell ref="J139:J145"/>
    <mergeCell ref="K139:K145"/>
    <mergeCell ref="B140:C140"/>
    <mergeCell ref="B145:G145"/>
    <mergeCell ref="A146:A148"/>
    <mergeCell ref="B146:G146"/>
    <mergeCell ref="I146:I148"/>
    <mergeCell ref="J146:J148"/>
    <mergeCell ref="K146:K148"/>
    <mergeCell ref="A139:A145"/>
    <mergeCell ref="B139:G139"/>
    <mergeCell ref="B142:C142"/>
    <mergeCell ref="B143:C143"/>
    <mergeCell ref="B144:C144"/>
    <mergeCell ref="K82:K137"/>
    <mergeCell ref="B83:C83"/>
    <mergeCell ref="I82:I137"/>
    <mergeCell ref="J82:J137"/>
    <mergeCell ref="B86:C86"/>
    <mergeCell ref="B84:C84"/>
    <mergeCell ref="B102:C102"/>
    <mergeCell ref="B98:C98"/>
    <mergeCell ref="B99:C99"/>
    <mergeCell ref="B100:C100"/>
    <mergeCell ref="B101:C101"/>
    <mergeCell ref="B87:C87"/>
    <mergeCell ref="B88:C88"/>
    <mergeCell ref="B90:C90"/>
    <mergeCell ref="B89:C89"/>
    <mergeCell ref="B135:G135"/>
    <mergeCell ref="B136:G136"/>
    <mergeCell ref="B137:G137"/>
    <mergeCell ref="B130:C130"/>
    <mergeCell ref="B131:C131"/>
    <mergeCell ref="B134:F134"/>
    <mergeCell ref="B132:C132"/>
    <mergeCell ref="B124:C124"/>
    <mergeCell ref="B125:C125"/>
    <mergeCell ref="A82:A138"/>
    <mergeCell ref="B82:G82"/>
    <mergeCell ref="B85:C85"/>
    <mergeCell ref="B128:C128"/>
    <mergeCell ref="B113:G113"/>
    <mergeCell ref="B114:G114"/>
    <mergeCell ref="B115:C115"/>
    <mergeCell ref="B133:C133"/>
    <mergeCell ref="B91:C91"/>
    <mergeCell ref="B112:F112"/>
    <mergeCell ref="B104:C104"/>
    <mergeCell ref="B105:C105"/>
    <mergeCell ref="B106:C106"/>
    <mergeCell ref="B92:C92"/>
    <mergeCell ref="B95:C95"/>
    <mergeCell ref="B96:C96"/>
    <mergeCell ref="B97:C97"/>
    <mergeCell ref="B122:C122"/>
    <mergeCell ref="B123:C123"/>
    <mergeCell ref="B126:C126"/>
    <mergeCell ref="B120:C120"/>
    <mergeCell ref="B121:C121"/>
    <mergeCell ref="B119:C119"/>
    <mergeCell ref="B108:C108"/>
    <mergeCell ref="B71:C71"/>
    <mergeCell ref="B72:C72"/>
    <mergeCell ref="B69:C69"/>
    <mergeCell ref="B68:C68"/>
    <mergeCell ref="B47:C47"/>
    <mergeCell ref="F47:G47"/>
    <mergeCell ref="B48:C48"/>
    <mergeCell ref="F48:G48"/>
    <mergeCell ref="B49:C49"/>
    <mergeCell ref="F49:G49"/>
    <mergeCell ref="B53:C53"/>
    <mergeCell ref="F53:G53"/>
    <mergeCell ref="B55:G55"/>
    <mergeCell ref="B56:C56"/>
    <mergeCell ref="B50:C50"/>
    <mergeCell ref="F50:G50"/>
    <mergeCell ref="B51:C51"/>
    <mergeCell ref="F51:G51"/>
    <mergeCell ref="B58:C58"/>
    <mergeCell ref="B59:C59"/>
    <mergeCell ref="B70:C70"/>
    <mergeCell ref="B44:C44"/>
    <mergeCell ref="F44:G44"/>
    <mergeCell ref="B45:C45"/>
    <mergeCell ref="F45:G45"/>
    <mergeCell ref="B46:C46"/>
    <mergeCell ref="F46:G46"/>
    <mergeCell ref="B42:C42"/>
    <mergeCell ref="F42:G42"/>
    <mergeCell ref="B43:C43"/>
    <mergeCell ref="F43:G43"/>
    <mergeCell ref="B39:C39"/>
    <mergeCell ref="F39:G39"/>
    <mergeCell ref="B40:C40"/>
    <mergeCell ref="F40:G40"/>
    <mergeCell ref="B41:C41"/>
    <mergeCell ref="F41:G41"/>
    <mergeCell ref="B36:C36"/>
    <mergeCell ref="F36:G36"/>
    <mergeCell ref="B37:C37"/>
    <mergeCell ref="F37:G37"/>
    <mergeCell ref="B38:C38"/>
    <mergeCell ref="F38:G38"/>
    <mergeCell ref="B33:C33"/>
    <mergeCell ref="F33:G33"/>
    <mergeCell ref="B34:C34"/>
    <mergeCell ref="F34:G34"/>
    <mergeCell ref="B35:C35"/>
    <mergeCell ref="F35:G35"/>
    <mergeCell ref="B31:C31"/>
    <mergeCell ref="F31:G31"/>
    <mergeCell ref="B32:C32"/>
    <mergeCell ref="F32:G32"/>
    <mergeCell ref="B11:C11"/>
    <mergeCell ref="F11:G11"/>
    <mergeCell ref="B27:C27"/>
    <mergeCell ref="F27:G27"/>
    <mergeCell ref="B28:C28"/>
    <mergeCell ref="F28:G28"/>
    <mergeCell ref="B29:C29"/>
    <mergeCell ref="F29:G29"/>
    <mergeCell ref="B26:C26"/>
    <mergeCell ref="F26:G26"/>
    <mergeCell ref="B21:C21"/>
    <mergeCell ref="F21:G21"/>
    <mergeCell ref="B22:C22"/>
    <mergeCell ref="F22:G22"/>
    <mergeCell ref="B23:C23"/>
    <mergeCell ref="F23:G23"/>
    <mergeCell ref="B25:C25"/>
    <mergeCell ref="F25:G25"/>
    <mergeCell ref="F24:G24"/>
    <mergeCell ref="F17:G17"/>
    <mergeCell ref="B24:C24"/>
    <mergeCell ref="B30:C30"/>
    <mergeCell ref="F30:G30"/>
    <mergeCell ref="A1:K1"/>
    <mergeCell ref="B2:C2"/>
    <mergeCell ref="A3:A54"/>
    <mergeCell ref="B3:G3"/>
    <mergeCell ref="I3:I54"/>
    <mergeCell ref="J3:J54"/>
    <mergeCell ref="K3:K54"/>
    <mergeCell ref="B4:C4"/>
    <mergeCell ref="F4:G4"/>
    <mergeCell ref="B5:C5"/>
    <mergeCell ref="B12:C12"/>
    <mergeCell ref="F12:G12"/>
    <mergeCell ref="B13:C13"/>
    <mergeCell ref="F13:G13"/>
    <mergeCell ref="B14:C14"/>
    <mergeCell ref="F14:G14"/>
    <mergeCell ref="B9:C9"/>
    <mergeCell ref="F9:G9"/>
    <mergeCell ref="B10:C10"/>
    <mergeCell ref="F10:G10"/>
    <mergeCell ref="M2:N2"/>
    <mergeCell ref="B159:C159"/>
    <mergeCell ref="B18:C18"/>
    <mergeCell ref="F18:G18"/>
    <mergeCell ref="B52:C52"/>
    <mergeCell ref="F52:G52"/>
    <mergeCell ref="B78:C78"/>
    <mergeCell ref="F5:G5"/>
    <mergeCell ref="B6:C6"/>
    <mergeCell ref="F6:G6"/>
    <mergeCell ref="B7:C7"/>
    <mergeCell ref="F7:G7"/>
    <mergeCell ref="B8:C8"/>
    <mergeCell ref="F8:G8"/>
    <mergeCell ref="B19:C19"/>
    <mergeCell ref="F19:G19"/>
    <mergeCell ref="B20:C20"/>
    <mergeCell ref="F20:G20"/>
    <mergeCell ref="B15:C15"/>
    <mergeCell ref="F15:G15"/>
    <mergeCell ref="B16:C16"/>
    <mergeCell ref="F16:G16"/>
    <mergeCell ref="B17:C17"/>
  </mergeCells>
  <printOptions horizontalCentered="1"/>
  <pageMargins left="0.17" right="0" top="0.51" bottom="0.12" header="0.2" footer="0.12"/>
  <pageSetup paperSize="9" scale="49" orientation="portrait" r:id="rId1"/>
  <rowBreaks count="4" manualBreakCount="4">
    <brk id="56" max="10" man="1"/>
    <brk id="81" max="9" man="1"/>
    <brk id="167" max="9" man="1"/>
    <brk id="26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TAGAN KHUL</vt:lpstr>
      <vt:lpstr>'TAGAN KHUL'!Print_Area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2023-11-03T08:22:51Z</dcterms:modified>
</cp:coreProperties>
</file>