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Bath Ghat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I26" i="3"/>
  <c r="F64" i="3"/>
  <c r="E64" i="3"/>
  <c r="F66" i="3"/>
  <c r="E88" i="3" l="1"/>
  <c r="E65" i="3"/>
  <c r="C13" i="3"/>
  <c r="D19" i="3" s="1"/>
  <c r="C12" i="3"/>
  <c r="H26" i="3"/>
  <c r="F88" i="3" l="1"/>
  <c r="D68" i="3"/>
  <c r="D88" i="3" l="1"/>
  <c r="G88" i="3"/>
  <c r="E74" i="3"/>
  <c r="E73" i="3"/>
  <c r="F74" i="3"/>
  <c r="F73" i="3"/>
  <c r="D74" i="3"/>
  <c r="D73" i="3"/>
  <c r="D70" i="3"/>
  <c r="D69" i="3"/>
  <c r="B48" i="3"/>
  <c r="C26" i="3"/>
  <c r="C58" i="3"/>
  <c r="G57" i="3"/>
  <c r="B47" i="3"/>
  <c r="H55" i="3"/>
  <c r="H53" i="3"/>
  <c r="B36" i="3"/>
  <c r="D15" i="3"/>
  <c r="C16" i="3"/>
  <c r="F22" i="3"/>
  <c r="F19" i="3"/>
  <c r="B16" i="3"/>
  <c r="G74" i="3" l="1"/>
  <c r="G73" i="3"/>
  <c r="E90" i="3"/>
  <c r="F90" i="3"/>
  <c r="F89" i="3"/>
  <c r="E89" i="3"/>
  <c r="G89" i="3" s="1"/>
  <c r="F83" i="3"/>
  <c r="E83" i="3"/>
  <c r="E82" i="3"/>
  <c r="F82" i="3"/>
  <c r="F86" i="3"/>
  <c r="E86" i="3"/>
  <c r="D86" i="3"/>
  <c r="F87" i="3"/>
  <c r="E87" i="3"/>
  <c r="E81" i="3"/>
  <c r="F81" i="3"/>
  <c r="E80" i="3"/>
  <c r="F80" i="3"/>
  <c r="F79" i="3"/>
  <c r="F78" i="3"/>
  <c r="F72" i="3"/>
  <c r="E72" i="3"/>
  <c r="F71" i="3"/>
  <c r="E71" i="3"/>
  <c r="F65" i="3"/>
  <c r="D87" i="3"/>
  <c r="D79" i="3"/>
  <c r="D78" i="3"/>
  <c r="F70" i="3"/>
  <c r="D72" i="3"/>
  <c r="D71" i="3"/>
  <c r="E70" i="3"/>
  <c r="E69" i="3"/>
  <c r="F69" i="3"/>
  <c r="D66" i="3"/>
  <c r="G66" i="3" s="1"/>
  <c r="G64" i="3" l="1"/>
  <c r="G87" i="3"/>
  <c r="G72" i="3"/>
  <c r="G90" i="3"/>
  <c r="G86" i="3"/>
  <c r="G80" i="3"/>
  <c r="G65" i="3"/>
  <c r="G71" i="3"/>
  <c r="G78" i="3"/>
  <c r="G79" i="3"/>
  <c r="G81" i="3"/>
  <c r="G82" i="3"/>
  <c r="G83" i="3"/>
  <c r="G70" i="3"/>
  <c r="G69" i="3"/>
  <c r="G91" i="3" l="1"/>
  <c r="E96" i="3" s="1"/>
  <c r="G67" i="3"/>
  <c r="G68" i="3" s="1"/>
  <c r="G75" i="3"/>
  <c r="E95" i="3" s="1"/>
  <c r="F95" i="3"/>
  <c r="G84" i="3"/>
  <c r="J84" i="3" s="1"/>
  <c r="J68" i="3"/>
  <c r="G99" i="3"/>
  <c r="J69" i="3"/>
  <c r="F94" i="3"/>
  <c r="F97" i="3" s="1"/>
  <c r="E94" i="3"/>
  <c r="E97" i="3" s="1"/>
  <c r="J75" i="3"/>
  <c r="G98" i="3" l="1"/>
  <c r="J98" i="3" s="1"/>
  <c r="J91" i="3"/>
  <c r="J99" i="3" l="1"/>
  <c r="J100" i="3" s="1"/>
</calcChain>
</file>

<file path=xl/sharedStrings.xml><?xml version="1.0" encoding="utf-8"?>
<sst xmlns="http://schemas.openxmlformats.org/spreadsheetml/2006/main" count="96" uniqueCount="57">
  <si>
    <t>Item of work</t>
  </si>
  <si>
    <t>Unit</t>
  </si>
  <si>
    <t>Sand</t>
  </si>
  <si>
    <t>Bajri</t>
  </si>
  <si>
    <t>Amount
(Rs.)</t>
  </si>
  <si>
    <t>Height/Depth
(m)</t>
  </si>
  <si>
    <t>Number</t>
  </si>
  <si>
    <t>Width       (m)</t>
  </si>
  <si>
    <t>Length          (m)</t>
  </si>
  <si>
    <t>Rate as per SOR 2022(Rs/Unit)</t>
  </si>
  <si>
    <t>Qty.</t>
  </si>
  <si>
    <t>Total Qty</t>
  </si>
  <si>
    <t>Particulars of typical section</t>
  </si>
  <si>
    <t>CEMENT PLASTER (IN COARSE SAND)</t>
  </si>
  <si>
    <t xml:space="preserve">Carriage of material avg. 40 km by mechanical Transport          </t>
  </si>
  <si>
    <t>Disposal of Earth avg 2 Km by mechanical Transport (Qty vide no.1)</t>
  </si>
  <si>
    <t>S.No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</si>
  <si>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</si>
  <si>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</si>
  <si>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</si>
  <si>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Total Amount</t>
  </si>
  <si>
    <t>Providing and laying in position cement concrete of specified grade including curing but excluding the cost of centring and shuttering. All work upto plinth level with: 1:3:6 (1 cement: 3 coarse sand: 6 graded stone aggregate 40 mm nominal size)</t>
  </si>
  <si>
    <t>Profile</t>
  </si>
  <si>
    <t xml:space="preserve">Total </t>
  </si>
  <si>
    <t>Providing and laying in position cement concrete of specified grade including curing but excluding the cost of centring and shuttering. All work upto plinth level with: 1:4:8 (1 cement: 4 coarse sand: 8 graded stone aggregate 40 mm nominal size)</t>
  </si>
  <si>
    <t>A</t>
  </si>
  <si>
    <t>B</t>
  </si>
  <si>
    <t>Extra Cutting for c.c</t>
  </si>
  <si>
    <r>
      <t>Earth work in bulk excavation by manual means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as, directed by Engineer in-charge.</t>
    </r>
  </si>
  <si>
    <t xml:space="preserve"> All kind of soil:</t>
  </si>
  <si>
    <t>Step I</t>
  </si>
  <si>
    <t>StepII to XI</t>
  </si>
  <si>
    <t>Side Profile</t>
  </si>
  <si>
    <t>FORM WORK</t>
  </si>
  <si>
    <t>Centering and shuttering including strutting, propping etc. and removal of form for : Foundations, footings, bases of columns etc. for mass concrete.</t>
  </si>
  <si>
    <t>Step</t>
  </si>
  <si>
    <t>Ends of the Step</t>
  </si>
  <si>
    <t>Top of Profile Wall</t>
  </si>
  <si>
    <t>Sand &amp; Bajri</t>
  </si>
  <si>
    <t>12mm Cement plaster of mix 1:4 (1  cement : 4 coarse sand)</t>
  </si>
  <si>
    <t>Top</t>
  </si>
  <si>
    <t>Bed</t>
  </si>
  <si>
    <t>Side Profile (A)</t>
  </si>
  <si>
    <t>Width                   (m)</t>
  </si>
  <si>
    <t>Length    (m)</t>
  </si>
  <si>
    <t>Height/ Depth  (m)</t>
  </si>
  <si>
    <t>Figure: Typical Cross Section for Construction of Bathing Ghat</t>
  </si>
  <si>
    <t>Figure: Cross- Section of Side-Profile</t>
  </si>
  <si>
    <t>Length of Bath Ghat</t>
  </si>
  <si>
    <t>Bed Line</t>
  </si>
  <si>
    <t>Top slope</t>
  </si>
  <si>
    <t>Bottom slope</t>
  </si>
  <si>
    <t>Step XI</t>
  </si>
  <si>
    <t>Slope (Bed Line)</t>
  </si>
  <si>
    <t>Cement Concrete (1:3:6)</t>
  </si>
  <si>
    <t>Cement concrete (1:4:8)</t>
  </si>
  <si>
    <t>Typical estimate for construction of BATHING GHAT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</si>
</sst>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top" indent="26"/>
    </xf>
    <xf numFmtId="0" fontId="7" fillId="0" borderId="0" xfId="0" applyFont="1"/>
    <xf numFmtId="0" fontId="5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" fontId="4" fillId="7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19"/>
    </xf>
    <xf numFmtId="0" fontId="6" fillId="0" borderId="0" xfId="0" applyFont="1" applyAlignment="1">
      <alignment horizontal="right" vertical="center" indent="2"/>
    </xf>
    <xf numFmtId="0" fontId="5" fillId="0" borderId="2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/>
    <xf numFmtId="1" fontId="4" fillId="0" borderId="5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6" borderId="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13" fillId="0" borderId="0" xfId="0" applyFont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vertical="top" indent="6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 indent="2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indent="5"/>
    </xf>
    <xf numFmtId="0" fontId="6" fillId="6" borderId="0" xfId="0" applyFont="1" applyFill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16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indent="2"/>
    </xf>
    <xf numFmtId="1" fontId="4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14" xfId="0" applyFont="1" applyBorder="1"/>
    <xf numFmtId="0" fontId="6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0" fontId="4" fillId="8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4" fillId="5" borderId="9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 wrapText="1"/>
    </xf>
    <xf numFmtId="0" fontId="3" fillId="5" borderId="25" xfId="0" applyFont="1" applyFill="1" applyBorder="1" applyAlignment="1">
      <alignment horizontal="center" vertical="top"/>
    </xf>
    <xf numFmtId="0" fontId="6" fillId="6" borderId="0" xfId="0" applyFont="1" applyFill="1" applyAlignment="1">
      <alignment horizontal="center"/>
    </xf>
    <xf numFmtId="0" fontId="5" fillId="6" borderId="12" xfId="0" applyFont="1" applyFill="1" applyBorder="1" applyAlignment="1">
      <alignment vertical="center" wrapText="1"/>
    </xf>
    <xf numFmtId="0" fontId="5" fillId="0" borderId="4" xfId="0" applyFont="1" applyBorder="1"/>
    <xf numFmtId="2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indent="10"/>
    </xf>
    <xf numFmtId="0" fontId="6" fillId="0" borderId="0" xfId="0" applyFont="1" applyAlignment="1">
      <alignment horizontal="right" indent="15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indent="12"/>
    </xf>
    <xf numFmtId="0" fontId="14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6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left" vertical="center" indent="4"/>
    </xf>
    <xf numFmtId="0" fontId="6" fillId="0" borderId="0" xfId="0" applyFont="1" applyAlignment="1">
      <alignment horizontal="left" indent="6"/>
    </xf>
    <xf numFmtId="0" fontId="6" fillId="2" borderId="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2" fontId="5" fillId="6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indent="5"/>
    </xf>
    <xf numFmtId="2" fontId="5" fillId="6" borderId="1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right"/>
    </xf>
    <xf numFmtId="0" fontId="3" fillId="7" borderId="14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8" fillId="9" borderId="11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5" fillId="0" borderId="2" xfId="0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416579</xdr:colOff>
      <xdr:row>69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0</xdr:colOff>
      <xdr:row>16</xdr:row>
      <xdr:rowOff>0</xdr:rowOff>
    </xdr:from>
    <xdr:to>
      <xdr:col>14</xdr:col>
      <xdr:colOff>0</xdr:colOff>
      <xdr:row>18</xdr:row>
      <xdr:rowOff>98052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 bwMode="auto">
        <a:xfrm>
          <a:off x="14497610" y="5546912"/>
          <a:ext cx="0" cy="57430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364194</xdr:colOff>
      <xdr:row>51</xdr:row>
      <xdr:rowOff>154084</xdr:rowOff>
    </xdr:from>
    <xdr:to>
      <xdr:col>5</xdr:col>
      <xdr:colOff>364194</xdr:colOff>
      <xdr:row>53</xdr:row>
      <xdr:rowOff>70040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 bwMode="auto">
        <a:xfrm>
          <a:off x="7956179" y="13573128"/>
          <a:ext cx="0" cy="39220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406214</xdr:colOff>
      <xdr:row>55</xdr:row>
      <xdr:rowOff>224124</xdr:rowOff>
    </xdr:from>
    <xdr:to>
      <xdr:col>7</xdr:col>
      <xdr:colOff>196102</xdr:colOff>
      <xdr:row>55</xdr:row>
      <xdr:rowOff>224124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CxnSpPr/>
      </xdr:nvCxnSpPr>
      <xdr:spPr bwMode="auto">
        <a:xfrm>
          <a:off x="7774082" y="15071918"/>
          <a:ext cx="1232645" cy="0"/>
        </a:xfrm>
        <a:prstGeom prst="straightConnector1">
          <a:avLst/>
        </a:prstGeom>
        <a:ln w="1905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840441</xdr:colOff>
      <xdr:row>36</xdr:row>
      <xdr:rowOff>126066</xdr:rowOff>
    </xdr:from>
    <xdr:to>
      <xdr:col>6</xdr:col>
      <xdr:colOff>462242</xdr:colOff>
      <xdr:row>55</xdr:row>
      <xdr:rowOff>112058</xdr:rowOff>
    </xdr:to>
    <xdr:cxnSp macro="">
      <xdr:nvCxnSpPr>
        <xdr:cNvPr id="8082" name="Straight Connector 8081">
          <a:extLst>
            <a:ext uri="{FF2B5EF4-FFF2-40B4-BE49-F238E27FC236}">
              <a16:creationId xmlns:a16="http://schemas.microsoft.com/office/drawing/2014/main" xmlns="" id="{00000000-0008-0000-0000-0000921F0000}"/>
            </a:ext>
          </a:extLst>
        </xdr:cNvPr>
        <xdr:cNvCxnSpPr/>
      </xdr:nvCxnSpPr>
      <xdr:spPr bwMode="auto">
        <a:xfrm>
          <a:off x="1344706" y="9735110"/>
          <a:ext cx="7241801" cy="451036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658347</xdr:colOff>
      <xdr:row>42</xdr:row>
      <xdr:rowOff>238124</xdr:rowOff>
    </xdr:from>
    <xdr:to>
      <xdr:col>4</xdr:col>
      <xdr:colOff>476252</xdr:colOff>
      <xdr:row>42</xdr:row>
      <xdr:rowOff>238124</xdr:rowOff>
    </xdr:to>
    <xdr:cxnSp macro="">
      <xdr:nvCxnSpPr>
        <xdr:cNvPr id="8104" name="Straight Connector 8103">
          <a:extLst>
            <a:ext uri="{FF2B5EF4-FFF2-40B4-BE49-F238E27FC236}">
              <a16:creationId xmlns:a16="http://schemas.microsoft.com/office/drawing/2014/main" xmlns="" id="{00000000-0008-0000-0000-0000A81F0000}"/>
            </a:ext>
          </a:extLst>
        </xdr:cNvPr>
        <xdr:cNvCxnSpPr/>
      </xdr:nvCxnSpPr>
      <xdr:spPr bwMode="auto">
        <a:xfrm flipV="1">
          <a:off x="6737538" y="11514043"/>
          <a:ext cx="602317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840440</xdr:colOff>
      <xdr:row>55</xdr:row>
      <xdr:rowOff>126070</xdr:rowOff>
    </xdr:from>
    <xdr:to>
      <xdr:col>8</xdr:col>
      <xdr:colOff>294153</xdr:colOff>
      <xdr:row>55</xdr:row>
      <xdr:rowOff>126070</xdr:rowOff>
    </xdr:to>
    <xdr:cxnSp macro="">
      <xdr:nvCxnSpPr>
        <xdr:cNvPr id="8089" name="Straight Connector 8088">
          <a:extLst>
            <a:ext uri="{FF2B5EF4-FFF2-40B4-BE49-F238E27FC236}">
              <a16:creationId xmlns:a16="http://schemas.microsoft.com/office/drawing/2014/main" xmlns="" id="{00000000-0008-0000-0000-0000991F0000}"/>
            </a:ext>
          </a:extLst>
        </xdr:cNvPr>
        <xdr:cNvCxnSpPr/>
      </xdr:nvCxnSpPr>
      <xdr:spPr bwMode="auto">
        <a:xfrm>
          <a:off x="1344705" y="14973864"/>
          <a:ext cx="8614522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490060</xdr:colOff>
      <xdr:row>53</xdr:row>
      <xdr:rowOff>43797</xdr:rowOff>
    </xdr:from>
    <xdr:to>
      <xdr:col>6</xdr:col>
      <xdr:colOff>490060</xdr:colOff>
      <xdr:row>55</xdr:row>
      <xdr:rowOff>127841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 bwMode="auto">
        <a:xfrm>
          <a:off x="8847912" y="13620276"/>
          <a:ext cx="0" cy="56700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630421</xdr:colOff>
      <xdr:row>35</xdr:row>
      <xdr:rowOff>224135</xdr:rowOff>
    </xdr:from>
    <xdr:to>
      <xdr:col>7</xdr:col>
      <xdr:colOff>239020</xdr:colOff>
      <xdr:row>56</xdr:row>
      <xdr:rowOff>224137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GrpSpPr/>
      </xdr:nvGrpSpPr>
      <xdr:grpSpPr>
        <a:xfrm>
          <a:off x="1138421" y="9516302"/>
          <a:ext cx="8138766" cy="5111752"/>
          <a:chOff x="4734485" y="10183348"/>
          <a:chExt cx="7914959" cy="5000627"/>
        </a:xfrm>
      </xdr:grpSpPr>
      <xdr:cxnSp macro="">
        <xdr:nvCxnSpPr>
          <xdr:cNvPr id="8108" name="Straight Connector 8107">
            <a:extLst>
              <a:ext uri="{FF2B5EF4-FFF2-40B4-BE49-F238E27FC236}">
                <a16:creationId xmlns:a16="http://schemas.microsoft.com/office/drawing/2014/main" xmlns="" id="{00000000-0008-0000-0000-0000AC1F0000}"/>
              </a:ext>
            </a:extLst>
          </xdr:cNvPr>
          <xdr:cNvCxnSpPr/>
        </xdr:nvCxnSpPr>
        <xdr:spPr bwMode="auto">
          <a:xfrm>
            <a:off x="10757647" y="11878234"/>
            <a:ext cx="1456765" cy="2955553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xmlns="" id="{00000000-0008-0000-0000-000047000000}"/>
              </a:ext>
            </a:extLst>
          </xdr:cNvPr>
          <xdr:cNvCxnSpPr/>
        </xdr:nvCxnSpPr>
        <xdr:spPr bwMode="auto">
          <a:xfrm flipH="1" flipV="1">
            <a:off x="6224307" y="11121836"/>
            <a:ext cx="6309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xmlns="" id="{00000000-0008-0000-0000-000048000000}"/>
              </a:ext>
            </a:extLst>
          </xdr:cNvPr>
          <xdr:cNvCxnSpPr/>
        </xdr:nvCxnSpPr>
        <xdr:spPr bwMode="auto">
          <a:xfrm rot="5400000">
            <a:off x="7928162" y="12102355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xmlns="" id="{00000000-0008-0000-0000-00004A000000}"/>
              </a:ext>
            </a:extLst>
          </xdr:cNvPr>
          <xdr:cNvCxnSpPr/>
        </xdr:nvCxnSpPr>
        <xdr:spPr bwMode="auto">
          <a:xfrm rot="10800000">
            <a:off x="6863602" y="11514031"/>
            <a:ext cx="65825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xmlns="" id="{00000000-0008-0000-0000-00004B000000}"/>
              </a:ext>
            </a:extLst>
          </xdr:cNvPr>
          <xdr:cNvCxnSpPr/>
        </xdr:nvCxnSpPr>
        <xdr:spPr bwMode="auto">
          <a:xfrm flipH="1">
            <a:off x="7510838" y="11528040"/>
            <a:ext cx="15999" cy="364203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xmlns="" id="{00000000-0008-0000-0000-00004C000000}"/>
              </a:ext>
            </a:extLst>
          </xdr:cNvPr>
          <xdr:cNvCxnSpPr/>
        </xdr:nvCxnSpPr>
        <xdr:spPr bwMode="auto">
          <a:xfrm rot="10800000">
            <a:off x="7479928" y="11906250"/>
            <a:ext cx="630330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xmlns="" id="{00000000-0008-0000-0000-00004E000000}"/>
              </a:ext>
            </a:extLst>
          </xdr:cNvPr>
          <xdr:cNvCxnSpPr/>
        </xdr:nvCxnSpPr>
        <xdr:spPr bwMode="auto">
          <a:xfrm rot="10800000">
            <a:off x="8166287" y="12326471"/>
            <a:ext cx="630330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xmlns="" id="{00000000-0008-0000-0000-00004F000000}"/>
              </a:ext>
            </a:extLst>
          </xdr:cNvPr>
          <xdr:cNvCxnSpPr/>
        </xdr:nvCxnSpPr>
        <xdr:spPr bwMode="auto">
          <a:xfrm rot="16200000" flipH="1">
            <a:off x="8595451" y="12517509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xmlns="" id="{00000000-0008-0000-0000-000051000000}"/>
              </a:ext>
            </a:extLst>
          </xdr:cNvPr>
          <xdr:cNvCxnSpPr/>
        </xdr:nvCxnSpPr>
        <xdr:spPr bwMode="auto">
          <a:xfrm rot="10800000">
            <a:off x="8810625" y="12690661"/>
            <a:ext cx="630330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xmlns="" id="{00000000-0008-0000-0000-000052000000}"/>
              </a:ext>
            </a:extLst>
          </xdr:cNvPr>
          <xdr:cNvCxnSpPr/>
        </xdr:nvCxnSpPr>
        <xdr:spPr bwMode="auto">
          <a:xfrm rot="16200000" flipH="1">
            <a:off x="9209834" y="12879760"/>
            <a:ext cx="40621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xmlns="" id="{00000000-0008-0000-0000-000056000000}"/>
              </a:ext>
            </a:extLst>
          </xdr:cNvPr>
          <xdr:cNvCxnSpPr/>
        </xdr:nvCxnSpPr>
        <xdr:spPr bwMode="auto">
          <a:xfrm rot="10800000">
            <a:off x="9412941" y="13068860"/>
            <a:ext cx="630330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xmlns="" id="{00000000-0008-0000-0000-000057000000}"/>
              </a:ext>
            </a:extLst>
          </xdr:cNvPr>
          <xdr:cNvCxnSpPr/>
        </xdr:nvCxnSpPr>
        <xdr:spPr bwMode="auto">
          <a:xfrm rot="16200000" flipH="1">
            <a:off x="9840167" y="13271969"/>
            <a:ext cx="406215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xmlns="" id="{00000000-0008-0000-0000-000058000000}"/>
              </a:ext>
            </a:extLst>
          </xdr:cNvPr>
          <xdr:cNvCxnSpPr/>
        </xdr:nvCxnSpPr>
        <xdr:spPr bwMode="auto">
          <a:xfrm rot="10800000" flipV="1">
            <a:off x="10056673" y="13489080"/>
            <a:ext cx="6309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xmlns="" id="{00000000-0008-0000-0000-00005A000000}"/>
              </a:ext>
            </a:extLst>
          </xdr:cNvPr>
          <xdr:cNvCxnSpPr/>
        </xdr:nvCxnSpPr>
        <xdr:spPr bwMode="auto">
          <a:xfrm rot="16200000" flipH="1">
            <a:off x="10500449" y="13694126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xmlns="" id="{00000000-0008-0000-0000-00005C000000}"/>
              </a:ext>
            </a:extLst>
          </xdr:cNvPr>
          <xdr:cNvCxnSpPr/>
        </xdr:nvCxnSpPr>
        <xdr:spPr bwMode="auto">
          <a:xfrm rot="10800000">
            <a:off x="10715020" y="13909302"/>
            <a:ext cx="630936" cy="14006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xmlns="" id="{00000000-0008-0000-0000-000071000000}"/>
              </a:ext>
            </a:extLst>
          </xdr:cNvPr>
          <xdr:cNvCxnSpPr/>
        </xdr:nvCxnSpPr>
        <xdr:spPr bwMode="auto">
          <a:xfrm>
            <a:off x="4930588" y="10183348"/>
            <a:ext cx="64433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xmlns="" id="{00000000-0008-0000-0000-000093000000}"/>
              </a:ext>
            </a:extLst>
          </xdr:cNvPr>
          <xdr:cNvCxnSpPr/>
        </xdr:nvCxnSpPr>
        <xdr:spPr bwMode="auto">
          <a:xfrm flipV="1">
            <a:off x="12634638" y="13881286"/>
            <a:ext cx="0" cy="420221"/>
          </a:xfrm>
          <a:prstGeom prst="straightConnector1">
            <a:avLst/>
          </a:prstGeom>
          <a:ln w="19050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CxnSpPr/>
        </xdr:nvCxnSpPr>
        <xdr:spPr bwMode="auto">
          <a:xfrm flipH="1" flipV="1">
            <a:off x="12649444" y="14329520"/>
            <a:ext cx="0" cy="546288"/>
          </a:xfrm>
          <a:prstGeom prst="straightConnector1">
            <a:avLst/>
          </a:prstGeom>
          <a:ln w="19050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5" name="Straight Connector 8084">
            <a:extLst>
              <a:ext uri="{FF2B5EF4-FFF2-40B4-BE49-F238E27FC236}">
                <a16:creationId xmlns:a16="http://schemas.microsoft.com/office/drawing/2014/main" xmlns="" id="{00000000-0008-0000-0000-0000951F0000}"/>
              </a:ext>
            </a:extLst>
          </xdr:cNvPr>
          <xdr:cNvCxnSpPr/>
        </xdr:nvCxnSpPr>
        <xdr:spPr bwMode="auto">
          <a:xfrm flipV="1">
            <a:off x="4944596" y="10309411"/>
            <a:ext cx="2899522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0" name="Straight Connector 8099">
            <a:extLst>
              <a:ext uri="{FF2B5EF4-FFF2-40B4-BE49-F238E27FC236}">
                <a16:creationId xmlns:a16="http://schemas.microsoft.com/office/drawing/2014/main" xmlns="" id="{00000000-0008-0000-0000-0000A41F0000}"/>
              </a:ext>
            </a:extLst>
          </xdr:cNvPr>
          <xdr:cNvCxnSpPr/>
        </xdr:nvCxnSpPr>
        <xdr:spPr bwMode="auto">
          <a:xfrm>
            <a:off x="7854409" y="10309411"/>
            <a:ext cx="2297207" cy="1568824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xmlns="" id="{00000000-0008-0000-0000-00003D000000}"/>
              </a:ext>
            </a:extLst>
          </xdr:cNvPr>
          <xdr:cNvCxnSpPr/>
        </xdr:nvCxnSpPr>
        <xdr:spPr bwMode="auto">
          <a:xfrm rot="5400000">
            <a:off x="5374553" y="10525379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xmlns="" id="{00000000-0008-0000-0000-00003E000000}"/>
              </a:ext>
            </a:extLst>
          </xdr:cNvPr>
          <xdr:cNvCxnSpPr/>
        </xdr:nvCxnSpPr>
        <xdr:spPr bwMode="auto">
          <a:xfrm rot="10800000">
            <a:off x="5574322" y="10715625"/>
            <a:ext cx="630936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xmlns="" id="{00000000-0008-0000-0000-000040000000}"/>
              </a:ext>
            </a:extLst>
          </xdr:cNvPr>
          <xdr:cNvCxnSpPr/>
        </xdr:nvCxnSpPr>
        <xdr:spPr bwMode="auto">
          <a:xfrm rot="5400000">
            <a:off x="6001201" y="10916793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6" name="Straight Connector 8085">
            <a:extLst>
              <a:ext uri="{FF2B5EF4-FFF2-40B4-BE49-F238E27FC236}">
                <a16:creationId xmlns:a16="http://schemas.microsoft.com/office/drawing/2014/main" xmlns="" id="{00000000-0008-0000-0000-0000961F0000}"/>
              </a:ext>
            </a:extLst>
          </xdr:cNvPr>
          <xdr:cNvCxnSpPr/>
        </xdr:nvCxnSpPr>
        <xdr:spPr bwMode="auto">
          <a:xfrm>
            <a:off x="4902574" y="10589558"/>
            <a:ext cx="7031691" cy="4258236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7" name="Straight Connector 8086">
            <a:extLst>
              <a:ext uri="{FF2B5EF4-FFF2-40B4-BE49-F238E27FC236}">
                <a16:creationId xmlns:a16="http://schemas.microsoft.com/office/drawing/2014/main" xmlns="" id="{00000000-0008-0000-0000-0000971F0000}"/>
              </a:ext>
            </a:extLst>
          </xdr:cNvPr>
          <xdr:cNvCxnSpPr/>
        </xdr:nvCxnSpPr>
        <xdr:spPr bwMode="auto">
          <a:xfrm>
            <a:off x="4931384" y="10310205"/>
            <a:ext cx="27219" cy="4565606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9" name="Straight Connector 8108">
            <a:extLst>
              <a:ext uri="{FF2B5EF4-FFF2-40B4-BE49-F238E27FC236}">
                <a16:creationId xmlns:a16="http://schemas.microsoft.com/office/drawing/2014/main" xmlns="" id="{00000000-0008-0000-0000-0000AD1F0000}"/>
              </a:ext>
            </a:extLst>
          </xdr:cNvPr>
          <xdr:cNvCxnSpPr/>
        </xdr:nvCxnSpPr>
        <xdr:spPr bwMode="auto">
          <a:xfrm>
            <a:off x="4930588" y="10799669"/>
            <a:ext cx="6681508" cy="4048125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xmlns="" id="{00000000-0008-0000-0000-0000B4000000}"/>
              </a:ext>
            </a:extLst>
          </xdr:cNvPr>
          <xdr:cNvCxnSpPr/>
        </xdr:nvCxnSpPr>
        <xdr:spPr bwMode="auto">
          <a:xfrm flipV="1">
            <a:off x="4902574" y="15183975"/>
            <a:ext cx="7690037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xmlns="" id="{00000000-0008-0000-0000-0000BA000000}"/>
              </a:ext>
            </a:extLst>
          </xdr:cNvPr>
          <xdr:cNvCxnSpPr/>
        </xdr:nvCxnSpPr>
        <xdr:spPr bwMode="auto">
          <a:xfrm flipH="1" flipV="1">
            <a:off x="4734485" y="10323419"/>
            <a:ext cx="0" cy="4524375"/>
          </a:xfrm>
          <a:prstGeom prst="straightConnector1">
            <a:avLst/>
          </a:prstGeom>
          <a:ln w="19050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 bwMode="auto">
          <a:xfrm rot="10800000">
            <a:off x="4944596" y="10323419"/>
            <a:ext cx="630936" cy="1588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" name="Straight Connector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CxnSpPr/>
        </xdr:nvCxnSpPr>
        <xdr:spPr bwMode="auto">
          <a:xfrm rot="5400000">
            <a:off x="6648433" y="11337016"/>
            <a:ext cx="402336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 bwMode="auto">
          <a:xfrm flipV="1">
            <a:off x="11359963" y="14314722"/>
            <a:ext cx="874488" cy="3686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CxnSpPr/>
        </xdr:nvCxnSpPr>
        <xdr:spPr bwMode="auto">
          <a:xfrm flipV="1">
            <a:off x="8124264" y="11878235"/>
            <a:ext cx="2073089" cy="28015"/>
          </a:xfrm>
          <a:prstGeom prst="line">
            <a:avLst/>
          </a:prstGeom>
          <a:ln w="15875"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700448</xdr:colOff>
      <xdr:row>17</xdr:row>
      <xdr:rowOff>0</xdr:rowOff>
    </xdr:from>
    <xdr:to>
      <xdr:col>4</xdr:col>
      <xdr:colOff>364191</xdr:colOff>
      <xdr:row>21</xdr:row>
      <xdr:rowOff>224118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 bwMode="auto">
        <a:xfrm>
          <a:off x="5645044" y="5322794"/>
          <a:ext cx="1582750" cy="117661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4272242</xdr:colOff>
      <xdr:row>21</xdr:row>
      <xdr:rowOff>224118</xdr:rowOff>
    </xdr:from>
    <xdr:to>
      <xdr:col>5</xdr:col>
      <xdr:colOff>392286</xdr:colOff>
      <xdr:row>22</xdr:row>
      <xdr:rowOff>14008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 bwMode="auto">
        <a:xfrm>
          <a:off x="4776507" y="6499412"/>
          <a:ext cx="3207764" cy="2801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406293</xdr:colOff>
      <xdr:row>21</xdr:row>
      <xdr:rowOff>238124</xdr:rowOff>
    </xdr:from>
    <xdr:to>
      <xdr:col>7</xdr:col>
      <xdr:colOff>812507</xdr:colOff>
      <xdr:row>30</xdr:row>
      <xdr:rowOff>42022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 bwMode="auto">
        <a:xfrm>
          <a:off x="7774161" y="6751543"/>
          <a:ext cx="1848971" cy="19470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364269</xdr:colOff>
      <xdr:row>21</xdr:row>
      <xdr:rowOff>196097</xdr:rowOff>
    </xdr:from>
    <xdr:to>
      <xdr:col>5</xdr:col>
      <xdr:colOff>378197</xdr:colOff>
      <xdr:row>21</xdr:row>
      <xdr:rowOff>196104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 bwMode="auto">
        <a:xfrm>
          <a:off x="7227872" y="6471391"/>
          <a:ext cx="742310" cy="7"/>
        </a:xfrm>
        <a:prstGeom prst="straightConnector1">
          <a:avLst/>
        </a:prstGeom>
        <a:ln w="19050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1148683</xdr:colOff>
      <xdr:row>15</xdr:row>
      <xdr:rowOff>15595</xdr:rowOff>
    </xdr:from>
    <xdr:to>
      <xdr:col>8</xdr:col>
      <xdr:colOff>14087</xdr:colOff>
      <xdr:row>30</xdr:row>
      <xdr:rowOff>168088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xmlns="" id="{351F5826-9178-EBC8-0521-1DD60CE05A76}"/>
            </a:ext>
          </a:extLst>
        </xdr:cNvPr>
        <xdr:cNvGrpSpPr/>
      </xdr:nvGrpSpPr>
      <xdr:grpSpPr>
        <a:xfrm>
          <a:off x="1656683" y="4439428"/>
          <a:ext cx="8242237" cy="3803743"/>
          <a:chOff x="1652948" y="4862139"/>
          <a:chExt cx="8250330" cy="3724368"/>
        </a:xfrm>
      </xdr:grpSpPr>
      <xdr:cxnSp macro="">
        <xdr:nvCxnSpPr>
          <xdr:cNvPr id="8123" name="Straight Arrow Connector 8122">
            <a:extLst>
              <a:ext uri="{FF2B5EF4-FFF2-40B4-BE49-F238E27FC236}">
                <a16:creationId xmlns:a16="http://schemas.microsoft.com/office/drawing/2014/main" xmlns="" id="{00000000-0008-0000-0000-0000BB1F0000}"/>
              </a:ext>
            </a:extLst>
          </xdr:cNvPr>
          <xdr:cNvCxnSpPr/>
        </xdr:nvCxnSpPr>
        <xdr:spPr bwMode="auto">
          <a:xfrm>
            <a:off x="1749032" y="5213440"/>
            <a:ext cx="3895931" cy="39317"/>
          </a:xfrm>
          <a:prstGeom prst="straightConnector1">
            <a:avLst/>
          </a:prstGeom>
          <a:ln w="3175"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CxnSpPr/>
        </xdr:nvCxnSpPr>
        <xdr:spPr bwMode="auto">
          <a:xfrm>
            <a:off x="1741174" y="5313227"/>
            <a:ext cx="3917797" cy="23574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CxnSpPr/>
        </xdr:nvCxnSpPr>
        <xdr:spPr bwMode="auto">
          <a:xfrm>
            <a:off x="1751000" y="5322794"/>
            <a:ext cx="8110257" cy="3151655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40" name="Straight Arrow Connector 8139">
            <a:extLst>
              <a:ext uri="{FF2B5EF4-FFF2-40B4-BE49-F238E27FC236}">
                <a16:creationId xmlns:a16="http://schemas.microsoft.com/office/drawing/2014/main" xmlns="" id="{00000000-0008-0000-0000-0000CC1F0000}"/>
              </a:ext>
            </a:extLst>
          </xdr:cNvPr>
          <xdr:cNvCxnSpPr/>
        </xdr:nvCxnSpPr>
        <xdr:spPr bwMode="auto">
          <a:xfrm>
            <a:off x="1652948" y="5420846"/>
            <a:ext cx="8138273" cy="316566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CxnSpPr/>
        </xdr:nvCxnSpPr>
        <xdr:spPr bwMode="auto">
          <a:xfrm>
            <a:off x="8124264" y="6485404"/>
            <a:ext cx="1779014" cy="1876985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CxnSpPr/>
        </xdr:nvCxnSpPr>
        <xdr:spPr bwMode="auto">
          <a:xfrm>
            <a:off x="4566397" y="4862139"/>
            <a:ext cx="3319743" cy="12419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CxnSpPr/>
        </xdr:nvCxnSpPr>
        <xdr:spPr bwMode="auto">
          <a:xfrm>
            <a:off x="4748493" y="5100264"/>
            <a:ext cx="2437279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Straight Arrow Connector 93">
            <a:extLst>
              <a:ext uri="{FF2B5EF4-FFF2-40B4-BE49-F238E27FC236}">
                <a16:creationId xmlns:a16="http://schemas.microsoft.com/office/drawing/2014/main" xmlns="" id="{00000000-0008-0000-0000-00005E000000}"/>
              </a:ext>
            </a:extLst>
          </xdr:cNvPr>
          <xdr:cNvCxnSpPr/>
        </xdr:nvCxnSpPr>
        <xdr:spPr bwMode="auto">
          <a:xfrm flipH="1">
            <a:off x="8026224" y="5322797"/>
            <a:ext cx="14000" cy="1190623"/>
          </a:xfrm>
          <a:prstGeom prst="straightConnector1">
            <a:avLst/>
          </a:prstGeom>
          <a:ln w="3175">
            <a:solidFill>
              <a:sysClr val="windowText" lastClr="00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Arrow Connector 82">
            <a:extLst>
              <a:ext uri="{FF2B5EF4-FFF2-40B4-BE49-F238E27FC236}">
                <a16:creationId xmlns:a16="http://schemas.microsoft.com/office/drawing/2014/main" xmlns="" id="{00000000-0008-0000-0000-000053000000}"/>
              </a:ext>
            </a:extLst>
          </xdr:cNvPr>
          <xdr:cNvCxnSpPr/>
        </xdr:nvCxnSpPr>
        <xdr:spPr bwMode="auto">
          <a:xfrm>
            <a:off x="5743009" y="5294783"/>
            <a:ext cx="1498792" cy="113459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73" name="Straight Connector 8072">
            <a:extLst>
              <a:ext uri="{FF2B5EF4-FFF2-40B4-BE49-F238E27FC236}">
                <a16:creationId xmlns:a16="http://schemas.microsoft.com/office/drawing/2014/main" xmlns="" id="{00000000-0008-0000-0000-0000891F0000}"/>
              </a:ext>
            </a:extLst>
          </xdr:cNvPr>
          <xdr:cNvCxnSpPr/>
        </xdr:nvCxnSpPr>
        <xdr:spPr bwMode="auto">
          <a:xfrm>
            <a:off x="5644962" y="5350814"/>
            <a:ext cx="0" cy="1162603"/>
          </a:xfrm>
          <a:prstGeom prst="line">
            <a:avLst/>
          </a:prstGeom>
          <a:ln w="9525" cap="flat" cmpd="sng" algn="ctr">
            <a:solidFill>
              <a:schemeClr val="dk1"/>
            </a:solidFill>
            <a:prstDash val="dashDot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320347</xdr:colOff>
      <xdr:row>22</xdr:row>
      <xdr:rowOff>15595</xdr:rowOff>
    </xdr:from>
    <xdr:to>
      <xdr:col>8</xdr:col>
      <xdr:colOff>344114</xdr:colOff>
      <xdr:row>30</xdr:row>
      <xdr:rowOff>133945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CxnSpPr/>
      </xdr:nvCxnSpPr>
      <xdr:spPr bwMode="auto">
        <a:xfrm flipH="1">
          <a:off x="10202535" y="6058017"/>
          <a:ext cx="23767" cy="2023350"/>
        </a:xfrm>
        <a:prstGeom prst="straightConnector1">
          <a:avLst/>
        </a:prstGeom>
        <a:ln w="3175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tabSelected="1" topLeftCell="A76" zoomScale="90" zoomScaleNormal="90" workbookViewId="0">
      <selection activeCell="Q55" sqref="Q55"/>
    </sheetView>
  </sheetViews>
  <sheetFormatPr defaultRowHeight="18.75" x14ac:dyDescent="0.3"/>
  <cols>
    <col min="1" max="1" width="7.5703125" style="12" customWidth="1"/>
    <col min="2" max="2" width="66.5703125" style="4" customWidth="1"/>
    <col min="3" max="3" width="17" style="4" bestFit="1" customWidth="1"/>
    <col min="4" max="4" width="11.85546875" style="4" customWidth="1"/>
    <col min="5" max="5" width="11" style="4" customWidth="1"/>
    <col min="6" max="6" width="11.28515625" style="12" customWidth="1"/>
    <col min="7" max="7" width="10.28515625" style="4" bestFit="1" customWidth="1"/>
    <col min="8" max="8" width="12.7109375" style="4" customWidth="1"/>
    <col min="9" max="9" width="20.85546875" style="4" customWidth="1"/>
    <col min="10" max="10" width="15.28515625" style="4" bestFit="1" customWidth="1"/>
    <col min="11" max="11" width="9.140625" style="4"/>
    <col min="12" max="12" width="9.140625" style="4" customWidth="1"/>
    <col min="13" max="13" width="9.140625" style="4"/>
    <col min="14" max="14" width="8.5703125" style="4" customWidth="1"/>
    <col min="15" max="15" width="9.140625" style="4" hidden="1" customWidth="1"/>
    <col min="16" max="16384" width="9.140625" style="4"/>
  </cols>
  <sheetData>
    <row r="1" spans="1:33" ht="41.25" customHeight="1" thickBot="1" x14ac:dyDescent="0.35">
      <c r="A1" s="138" t="s">
        <v>56</v>
      </c>
      <c r="B1" s="138"/>
      <c r="C1" s="138"/>
      <c r="D1" s="138"/>
      <c r="E1" s="138"/>
      <c r="F1" s="138"/>
      <c r="G1" s="138"/>
      <c r="H1" s="138"/>
      <c r="I1" s="118"/>
      <c r="J1" s="118"/>
      <c r="K1" s="2"/>
      <c r="L1" s="2"/>
      <c r="M1" s="2"/>
      <c r="N1" s="2"/>
      <c r="O1" s="3"/>
    </row>
    <row r="2" spans="1:33" s="106" customFormat="1" ht="57.75" customHeight="1" thickBot="1" x14ac:dyDescent="0.3">
      <c r="A2" s="108" t="s">
        <v>16</v>
      </c>
      <c r="B2" s="109" t="s">
        <v>12</v>
      </c>
      <c r="C2" s="108" t="s">
        <v>44</v>
      </c>
      <c r="D2" s="159" t="s">
        <v>43</v>
      </c>
      <c r="E2" s="160"/>
      <c r="F2" s="107" t="s">
        <v>45</v>
      </c>
    </row>
    <row r="3" spans="1:33" ht="19.5" thickBot="1" x14ac:dyDescent="0.35">
      <c r="A3" s="33">
        <v>1</v>
      </c>
      <c r="B3" s="23" t="s">
        <v>48</v>
      </c>
      <c r="C3" s="125">
        <v>6</v>
      </c>
      <c r="D3" s="128"/>
      <c r="E3" s="100"/>
      <c r="F3" s="100"/>
    </row>
    <row r="4" spans="1:33" ht="19.5" thickBot="1" x14ac:dyDescent="0.35">
      <c r="A4" s="33"/>
      <c r="B4" s="23"/>
      <c r="C4" s="99"/>
      <c r="D4" s="129" t="s">
        <v>40</v>
      </c>
      <c r="E4" s="105" t="s">
        <v>41</v>
      </c>
      <c r="F4" s="104"/>
    </row>
    <row r="5" spans="1:33" x14ac:dyDescent="0.3">
      <c r="A5" s="33">
        <v>2</v>
      </c>
      <c r="B5" s="23" t="s">
        <v>32</v>
      </c>
      <c r="C5" s="125">
        <v>0.5</v>
      </c>
      <c r="D5" s="130">
        <v>2.5</v>
      </c>
      <c r="E5" s="126">
        <v>2</v>
      </c>
      <c r="F5" s="127">
        <v>1</v>
      </c>
    </row>
    <row r="6" spans="1:33" x14ac:dyDescent="0.3">
      <c r="A6" s="33">
        <v>3</v>
      </c>
      <c r="B6" s="23" t="s">
        <v>42</v>
      </c>
      <c r="C6" s="99"/>
      <c r="D6" s="165">
        <v>2</v>
      </c>
      <c r="E6" s="166"/>
      <c r="F6" s="127">
        <v>2</v>
      </c>
    </row>
    <row r="7" spans="1:33" x14ac:dyDescent="0.3">
      <c r="A7" s="33">
        <v>4</v>
      </c>
      <c r="B7" s="23" t="s">
        <v>30</v>
      </c>
      <c r="C7" s="26"/>
      <c r="D7" s="132">
        <v>1</v>
      </c>
      <c r="E7" s="26"/>
      <c r="F7" s="127">
        <v>0.5</v>
      </c>
    </row>
    <row r="8" spans="1:33" x14ac:dyDescent="0.3">
      <c r="A8" s="33">
        <v>5</v>
      </c>
      <c r="B8" s="23" t="s">
        <v>31</v>
      </c>
      <c r="C8" s="26"/>
      <c r="D8" s="132">
        <v>0.5</v>
      </c>
      <c r="F8" s="127">
        <v>0.25</v>
      </c>
    </row>
    <row r="9" spans="1:33" x14ac:dyDescent="0.3">
      <c r="A9" s="33">
        <v>6</v>
      </c>
      <c r="B9" s="23" t="s">
        <v>53</v>
      </c>
      <c r="C9" s="134">
        <f>SQRT((C3^2)+((F5+F6)^2))</f>
        <v>6.7082039324993694</v>
      </c>
      <c r="D9" s="54"/>
      <c r="E9" s="53"/>
      <c r="F9" s="53"/>
    </row>
    <row r="10" spans="1:33" x14ac:dyDescent="0.3">
      <c r="A10" s="33">
        <v>7</v>
      </c>
      <c r="B10" s="23" t="s">
        <v>55</v>
      </c>
      <c r="C10" s="127">
        <v>0.15</v>
      </c>
      <c r="D10" s="54"/>
      <c r="E10" s="53"/>
      <c r="F10" s="53"/>
    </row>
    <row r="11" spans="1:33" x14ac:dyDescent="0.3">
      <c r="A11" s="33">
        <v>8</v>
      </c>
      <c r="B11" s="23" t="s">
        <v>54</v>
      </c>
      <c r="C11" s="131">
        <v>0.1</v>
      </c>
      <c r="D11" s="54"/>
      <c r="E11" s="53"/>
      <c r="F11" s="69"/>
    </row>
    <row r="12" spans="1:33" s="26" customFormat="1" x14ac:dyDescent="0.3">
      <c r="A12" s="33">
        <v>10</v>
      </c>
      <c r="B12" s="23" t="s">
        <v>50</v>
      </c>
      <c r="C12" s="122">
        <f>(D6^2+F6^2)^(1/2)</f>
        <v>2.8284271247461903</v>
      </c>
      <c r="D12" s="54"/>
      <c r="E12" s="53"/>
      <c r="F12" s="53"/>
      <c r="G12" s="6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3">
      <c r="A13" s="33">
        <v>11</v>
      </c>
      <c r="B13" s="23" t="s">
        <v>51</v>
      </c>
      <c r="C13" s="122">
        <f>(F5^2+(E5-C5-C5)^2)^(1/2)</f>
        <v>1.4142135623730951</v>
      </c>
      <c r="D13" s="54"/>
      <c r="E13" s="53"/>
      <c r="F13" s="53"/>
      <c r="G13" s="67"/>
    </row>
    <row r="14" spans="1:33" x14ac:dyDescent="0.3">
      <c r="A14" s="5"/>
      <c r="B14" s="6"/>
      <c r="D14" s="9"/>
      <c r="E14" s="9"/>
      <c r="F14" s="7"/>
      <c r="G14" s="7"/>
      <c r="H14" s="7"/>
      <c r="I14" s="7"/>
      <c r="J14" s="7"/>
      <c r="K14" s="7"/>
      <c r="L14" s="7"/>
      <c r="M14" s="7"/>
      <c r="N14" s="2"/>
      <c r="O14" s="2"/>
    </row>
    <row r="15" spans="1:33" x14ac:dyDescent="0.3">
      <c r="A15" s="5"/>
      <c r="B15" s="6"/>
      <c r="D15" s="110">
        <f>E5</f>
        <v>2</v>
      </c>
      <c r="E15" s="9"/>
      <c r="F15" s="7"/>
      <c r="G15" s="7"/>
      <c r="H15" s="7"/>
      <c r="I15" s="7"/>
      <c r="J15" s="7"/>
      <c r="K15" s="7"/>
      <c r="L15" s="7"/>
      <c r="M15" s="7"/>
      <c r="N15" s="2"/>
      <c r="O15" s="2"/>
    </row>
    <row r="16" spans="1:33" x14ac:dyDescent="0.3">
      <c r="A16" s="10"/>
      <c r="B16" s="115">
        <f>D5</f>
        <v>2.5</v>
      </c>
      <c r="C16" s="11">
        <f>E5-F7</f>
        <v>1.5</v>
      </c>
      <c r="D16" s="46"/>
      <c r="E16" s="46"/>
      <c r="F16" s="46"/>
      <c r="G16" s="46"/>
      <c r="H16" s="46"/>
      <c r="I16" s="46"/>
      <c r="K16" s="7"/>
      <c r="L16" s="7"/>
      <c r="M16" s="7"/>
      <c r="N16" s="2"/>
      <c r="O16" s="2"/>
    </row>
    <row r="17" spans="1:15" x14ac:dyDescent="0.3">
      <c r="A17" s="10"/>
      <c r="B17" s="11"/>
      <c r="C17" s="9"/>
      <c r="D17" s="9"/>
      <c r="E17" s="35"/>
      <c r="F17" s="7"/>
      <c r="G17" s="35"/>
      <c r="H17" s="7"/>
      <c r="I17" s="43"/>
      <c r="J17" s="43"/>
      <c r="K17" s="43"/>
      <c r="L17" s="43"/>
      <c r="M17" s="7"/>
      <c r="N17" s="2"/>
      <c r="O17" s="2"/>
    </row>
    <row r="18" spans="1:15" x14ac:dyDescent="0.3">
      <c r="A18" s="10"/>
      <c r="B18" s="9"/>
      <c r="C18" s="9"/>
      <c r="D18" s="9"/>
      <c r="E18" s="9"/>
      <c r="F18" s="7"/>
      <c r="G18" s="7"/>
      <c r="H18" s="7"/>
      <c r="I18" s="43"/>
      <c r="J18" s="43"/>
      <c r="K18" s="43"/>
      <c r="L18" s="43"/>
      <c r="M18" s="7"/>
      <c r="N18" s="2"/>
      <c r="O18" s="2"/>
    </row>
    <row r="19" spans="1:15" x14ac:dyDescent="0.3">
      <c r="A19" s="10"/>
      <c r="B19" s="9"/>
      <c r="C19" s="9"/>
      <c r="D19" s="123">
        <f>C13</f>
        <v>1.4142135623730951</v>
      </c>
      <c r="F19" s="124">
        <f>F5</f>
        <v>1</v>
      </c>
      <c r="G19" s="7"/>
      <c r="H19" s="7"/>
      <c r="I19" s="57"/>
      <c r="J19" s="43"/>
      <c r="K19" s="44"/>
      <c r="L19" s="43"/>
      <c r="M19" s="7"/>
      <c r="N19" s="2"/>
      <c r="O19" s="2"/>
    </row>
    <row r="20" spans="1:15" x14ac:dyDescent="0.3">
      <c r="A20" s="10"/>
      <c r="B20" s="9"/>
      <c r="C20" s="8"/>
      <c r="D20" s="9"/>
      <c r="E20" s="9"/>
      <c r="F20" s="7"/>
      <c r="G20" s="8"/>
      <c r="H20" s="7"/>
      <c r="I20" s="2"/>
      <c r="J20" s="2"/>
      <c r="K20" s="8"/>
      <c r="L20" s="7"/>
      <c r="M20" s="7"/>
      <c r="N20" s="2"/>
      <c r="O20" s="2"/>
    </row>
    <row r="21" spans="1:15" x14ac:dyDescent="0.3">
      <c r="A21" s="10"/>
      <c r="B21" s="39"/>
      <c r="C21" s="66"/>
      <c r="D21" s="9"/>
      <c r="G21" s="7"/>
      <c r="H21" s="7"/>
      <c r="I21" s="7"/>
      <c r="J21" s="7"/>
      <c r="K21" s="7"/>
      <c r="L21" s="7"/>
      <c r="M21" s="7"/>
      <c r="N21" s="2"/>
      <c r="O21" s="2"/>
    </row>
    <row r="22" spans="1:15" x14ac:dyDescent="0.3">
      <c r="A22" s="10"/>
      <c r="B22" s="9"/>
      <c r="C22" s="46"/>
      <c r="D22" s="52"/>
      <c r="E22" s="46"/>
      <c r="F22" s="51">
        <f>F7</f>
        <v>0.5</v>
      </c>
      <c r="G22" s="7"/>
      <c r="H22" s="7"/>
      <c r="I22" s="7"/>
      <c r="J22" s="7"/>
      <c r="K22" s="8"/>
      <c r="L22" s="7"/>
      <c r="M22" s="7"/>
      <c r="N22" s="2"/>
      <c r="O22" s="2"/>
    </row>
    <row r="23" spans="1:15" x14ac:dyDescent="0.3">
      <c r="A23" s="10"/>
      <c r="B23" s="9"/>
      <c r="C23" s="98"/>
      <c r="D23" s="98"/>
      <c r="E23" s="98"/>
      <c r="F23" s="98"/>
      <c r="G23" s="98"/>
      <c r="H23" s="7"/>
      <c r="I23" s="7"/>
      <c r="J23" s="35"/>
      <c r="K23" s="7"/>
      <c r="L23" s="7"/>
      <c r="M23" s="7"/>
      <c r="N23" s="2"/>
      <c r="O23" s="2"/>
    </row>
    <row r="24" spans="1:15" x14ac:dyDescent="0.3">
      <c r="A24" s="10"/>
      <c r="B24" s="61" t="s">
        <v>49</v>
      </c>
      <c r="C24" s="9"/>
      <c r="D24" s="8"/>
      <c r="E24" s="38"/>
      <c r="F24" s="7"/>
      <c r="G24" s="7"/>
      <c r="H24" s="7"/>
      <c r="I24" s="8"/>
      <c r="J24" s="35"/>
      <c r="K24" s="8"/>
      <c r="L24" s="7"/>
      <c r="M24" s="7"/>
      <c r="N24" s="2"/>
      <c r="O24" s="2"/>
    </row>
    <row r="25" spans="1:15" x14ac:dyDescent="0.3">
      <c r="A25" s="10"/>
      <c r="B25" s="9"/>
      <c r="C25" s="9"/>
      <c r="D25" s="9"/>
      <c r="E25" s="9"/>
      <c r="F25" s="7"/>
      <c r="G25" s="7"/>
      <c r="H25" s="8"/>
      <c r="I25" s="116"/>
      <c r="J25" s="7"/>
      <c r="K25" s="7"/>
      <c r="L25" s="7"/>
      <c r="M25" s="7"/>
      <c r="N25" s="2"/>
      <c r="O25" s="2"/>
    </row>
    <row r="26" spans="1:15" x14ac:dyDescent="0.3">
      <c r="A26" s="10"/>
      <c r="C26" s="121">
        <f>C9</f>
        <v>6.7082039324993694</v>
      </c>
      <c r="D26" s="37"/>
      <c r="E26" s="37"/>
      <c r="F26" s="37"/>
      <c r="G26" s="7"/>
      <c r="H26" s="121">
        <f>(D6^2+F6^2)^(1/2)</f>
        <v>2.8284271247461903</v>
      </c>
      <c r="I26" s="44">
        <f>F6</f>
        <v>2</v>
      </c>
      <c r="J26" s="7"/>
      <c r="K26" s="7"/>
      <c r="L26" s="7"/>
      <c r="M26" s="7"/>
      <c r="N26" s="2"/>
      <c r="O26" s="2"/>
    </row>
    <row r="27" spans="1:15" x14ac:dyDescent="0.3">
      <c r="B27" s="13"/>
      <c r="F27" s="4"/>
      <c r="G27" s="35"/>
      <c r="I27" s="43"/>
    </row>
    <row r="28" spans="1:15" x14ac:dyDescent="0.3">
      <c r="B28" s="14"/>
      <c r="C28" s="14"/>
      <c r="D28" s="14"/>
      <c r="E28" s="14"/>
      <c r="F28" s="14"/>
      <c r="K28" s="8"/>
    </row>
    <row r="29" spans="1:15" x14ac:dyDescent="0.3">
      <c r="B29" s="14"/>
      <c r="C29" s="11"/>
      <c r="D29" s="45"/>
      <c r="E29" s="45"/>
      <c r="F29" s="45"/>
      <c r="K29" s="8"/>
    </row>
    <row r="30" spans="1:15" x14ac:dyDescent="0.3">
      <c r="B30" s="14"/>
      <c r="C30" s="57"/>
      <c r="D30" s="45"/>
      <c r="E30" s="45"/>
      <c r="F30" s="45"/>
      <c r="K30" s="8"/>
    </row>
    <row r="31" spans="1:15" x14ac:dyDescent="0.3">
      <c r="C31" s="46"/>
      <c r="D31" s="46"/>
      <c r="E31" s="46"/>
      <c r="F31" s="46"/>
      <c r="K31" s="8"/>
    </row>
    <row r="32" spans="1:15" x14ac:dyDescent="0.3">
      <c r="C32" s="9"/>
      <c r="D32" s="9"/>
      <c r="E32" s="9"/>
      <c r="F32" s="9"/>
      <c r="K32" s="8"/>
    </row>
    <row r="33" spans="2:11" x14ac:dyDescent="0.3">
      <c r="B33" s="169" t="s">
        <v>46</v>
      </c>
      <c r="C33" s="170"/>
      <c r="D33" s="170"/>
      <c r="E33" s="170"/>
      <c r="F33" s="170"/>
      <c r="G33" s="170"/>
      <c r="H33" s="170"/>
      <c r="I33" s="46"/>
      <c r="K33" s="8"/>
    </row>
    <row r="34" spans="2:11" x14ac:dyDescent="0.3">
      <c r="C34" s="9"/>
      <c r="D34" s="9"/>
      <c r="E34" s="9"/>
      <c r="F34" s="9"/>
      <c r="K34" s="8"/>
    </row>
    <row r="35" spans="2:11" x14ac:dyDescent="0.3">
      <c r="C35" s="9"/>
      <c r="D35" s="9"/>
      <c r="E35" s="9"/>
      <c r="F35" s="9"/>
      <c r="K35" s="8"/>
    </row>
    <row r="36" spans="2:11" x14ac:dyDescent="0.3">
      <c r="B36" s="117">
        <f>D8</f>
        <v>0.5</v>
      </c>
      <c r="C36" s="9"/>
      <c r="D36" s="9"/>
      <c r="E36" s="9"/>
      <c r="F36" s="9"/>
      <c r="K36" s="8"/>
    </row>
    <row r="37" spans="2:11" x14ac:dyDescent="0.3">
      <c r="B37" s="14" t="s">
        <v>52</v>
      </c>
      <c r="C37" s="14"/>
      <c r="D37" s="45"/>
      <c r="E37" s="45"/>
      <c r="F37" s="45"/>
      <c r="K37" s="8"/>
    </row>
    <row r="38" spans="2:11" x14ac:dyDescent="0.3">
      <c r="B38" s="14"/>
      <c r="C38" s="14"/>
      <c r="D38" s="45"/>
      <c r="E38" s="45"/>
      <c r="F38" s="45"/>
      <c r="K38" s="8"/>
    </row>
    <row r="39" spans="2:11" x14ac:dyDescent="0.3">
      <c r="B39" s="14"/>
      <c r="C39" s="8"/>
      <c r="D39" s="45"/>
      <c r="E39" s="45"/>
      <c r="F39" s="45"/>
      <c r="K39" s="8"/>
    </row>
    <row r="40" spans="2:11" x14ac:dyDescent="0.3">
      <c r="B40" s="114" t="s">
        <v>26</v>
      </c>
      <c r="C40" s="14"/>
      <c r="D40" s="37"/>
      <c r="E40" s="37"/>
      <c r="F40" s="37"/>
    </row>
    <row r="41" spans="2:11" x14ac:dyDescent="0.3">
      <c r="B41" s="40"/>
      <c r="C41" s="14"/>
      <c r="D41" s="37"/>
      <c r="E41" s="8"/>
      <c r="F41" s="37"/>
      <c r="J41" s="8"/>
    </row>
    <row r="42" spans="2:11" x14ac:dyDescent="0.3">
      <c r="B42" s="14"/>
      <c r="C42" s="14"/>
      <c r="D42" s="14"/>
      <c r="E42" s="14"/>
      <c r="H42" s="37"/>
      <c r="I42" s="15"/>
    </row>
    <row r="43" spans="2:11" x14ac:dyDescent="0.3">
      <c r="B43" s="14"/>
      <c r="C43" s="14"/>
      <c r="D43" s="14"/>
      <c r="H43" s="42"/>
    </row>
    <row r="44" spans="2:11" x14ac:dyDescent="0.3">
      <c r="B44" s="14"/>
      <c r="C44" s="14"/>
      <c r="D44" s="14"/>
      <c r="E44" s="56"/>
    </row>
    <row r="45" spans="2:11" x14ac:dyDescent="0.3">
      <c r="B45" s="14"/>
      <c r="C45" s="14"/>
      <c r="D45" s="14"/>
      <c r="E45" s="38"/>
      <c r="K45" s="8"/>
    </row>
    <row r="46" spans="2:11" x14ac:dyDescent="0.3">
      <c r="B46" s="14"/>
      <c r="C46" s="14"/>
      <c r="D46" s="14"/>
      <c r="E46" s="14"/>
    </row>
    <row r="47" spans="2:11" x14ac:dyDescent="0.3">
      <c r="B47" s="66">
        <f>F8*10+F7</f>
        <v>3</v>
      </c>
      <c r="C47" s="14"/>
      <c r="D47" s="14"/>
      <c r="E47" s="37" t="s">
        <v>25</v>
      </c>
      <c r="I47" s="8"/>
    </row>
    <row r="48" spans="2:11" x14ac:dyDescent="0.3">
      <c r="B48" s="136">
        <f>C9</f>
        <v>6.7082039324993694</v>
      </c>
      <c r="C48" s="14"/>
      <c r="D48" s="14"/>
      <c r="E48" s="14"/>
      <c r="I48" s="8"/>
    </row>
    <row r="49" spans="1:10" x14ac:dyDescent="0.3">
      <c r="B49" s="14"/>
      <c r="C49" s="8"/>
      <c r="D49" s="14"/>
      <c r="E49" s="14"/>
      <c r="I49" s="8"/>
    </row>
    <row r="50" spans="1:10" x14ac:dyDescent="0.3">
      <c r="B50" s="14"/>
      <c r="C50" s="14"/>
      <c r="D50" s="14"/>
      <c r="E50" s="14"/>
      <c r="I50" s="8"/>
    </row>
    <row r="51" spans="1:10" x14ac:dyDescent="0.3">
      <c r="B51" s="14"/>
      <c r="C51" s="14"/>
      <c r="D51" s="14"/>
      <c r="E51" s="51"/>
      <c r="I51" s="8"/>
    </row>
    <row r="52" spans="1:10" x14ac:dyDescent="0.3">
      <c r="B52" s="14"/>
      <c r="C52" s="14"/>
      <c r="D52" s="14"/>
      <c r="E52" s="35"/>
      <c r="G52" s="55"/>
      <c r="I52" s="8"/>
    </row>
    <row r="53" spans="1:10" x14ac:dyDescent="0.3">
      <c r="B53" s="14"/>
      <c r="C53" s="14"/>
      <c r="D53" s="14"/>
      <c r="E53" s="35"/>
      <c r="H53" s="8">
        <f>F8</f>
        <v>0.25</v>
      </c>
      <c r="I53" s="8"/>
    </row>
    <row r="54" spans="1:10" x14ac:dyDescent="0.3">
      <c r="B54" s="14"/>
      <c r="C54" s="8"/>
      <c r="D54" s="14"/>
      <c r="I54" s="8"/>
    </row>
    <row r="55" spans="1:10" x14ac:dyDescent="0.3">
      <c r="B55" s="14"/>
      <c r="C55" s="8"/>
      <c r="D55" s="14"/>
      <c r="E55" s="14"/>
      <c r="H55" s="8">
        <f>F7</f>
        <v>0.5</v>
      </c>
      <c r="I55" s="8"/>
    </row>
    <row r="56" spans="1:10" x14ac:dyDescent="0.3">
      <c r="B56" s="14"/>
      <c r="C56" s="155"/>
      <c r="D56" s="155"/>
      <c r="E56" s="155"/>
      <c r="F56" s="155"/>
      <c r="I56" s="8"/>
    </row>
    <row r="57" spans="1:10" x14ac:dyDescent="0.3">
      <c r="B57" s="14"/>
      <c r="C57" s="14"/>
      <c r="D57" s="14"/>
      <c r="E57" s="14"/>
      <c r="G57" s="8">
        <f>D7</f>
        <v>1</v>
      </c>
      <c r="I57" s="8"/>
    </row>
    <row r="58" spans="1:10" x14ac:dyDescent="0.3">
      <c r="B58" s="14"/>
      <c r="C58" s="37">
        <f>D8*10+D7</f>
        <v>6</v>
      </c>
      <c r="D58" s="14"/>
      <c r="E58" s="14"/>
      <c r="I58" s="8"/>
    </row>
    <row r="59" spans="1:10" x14ac:dyDescent="0.3">
      <c r="B59" s="14"/>
      <c r="C59" s="14"/>
      <c r="D59" s="14"/>
      <c r="E59" s="14"/>
    </row>
    <row r="60" spans="1:10" x14ac:dyDescent="0.3">
      <c r="B60" s="170" t="s">
        <v>47</v>
      </c>
      <c r="C60" s="170"/>
      <c r="D60" s="170"/>
      <c r="E60" s="170"/>
      <c r="F60" s="170"/>
      <c r="G60" s="170"/>
      <c r="H60" s="170"/>
    </row>
    <row r="62" spans="1:10" s="21" customFormat="1" ht="61.5" customHeight="1" x14ac:dyDescent="0.25">
      <c r="A62" s="16" t="s">
        <v>17</v>
      </c>
      <c r="B62" s="17" t="s">
        <v>0</v>
      </c>
      <c r="C62" s="18" t="s">
        <v>6</v>
      </c>
      <c r="D62" s="19" t="s">
        <v>8</v>
      </c>
      <c r="E62" s="19" t="s">
        <v>7</v>
      </c>
      <c r="F62" s="19" t="s">
        <v>5</v>
      </c>
      <c r="G62" s="20" t="s">
        <v>10</v>
      </c>
      <c r="H62" s="20" t="s">
        <v>1</v>
      </c>
      <c r="I62" s="20" t="s">
        <v>9</v>
      </c>
      <c r="J62" s="20" t="s">
        <v>4</v>
      </c>
    </row>
    <row r="63" spans="1:10" ht="82.5" customHeight="1" x14ac:dyDescent="0.3">
      <c r="A63" s="156">
        <v>1</v>
      </c>
      <c r="B63" s="84" t="s">
        <v>28</v>
      </c>
      <c r="C63" s="151"/>
      <c r="D63" s="153"/>
      <c r="E63" s="153"/>
      <c r="F63" s="153"/>
      <c r="G63" s="153"/>
      <c r="H63" s="152"/>
      <c r="I63" s="167"/>
      <c r="J63" s="139"/>
    </row>
    <row r="64" spans="1:10" ht="22.5" x14ac:dyDescent="0.3">
      <c r="A64" s="157"/>
      <c r="B64" s="84" t="s">
        <v>25</v>
      </c>
      <c r="C64" s="33"/>
      <c r="E64" s="33">
        <f>D6</f>
        <v>2</v>
      </c>
      <c r="F64" s="75">
        <f>F6</f>
        <v>2</v>
      </c>
      <c r="G64" s="28">
        <f>(E64+F64)/2</f>
        <v>2</v>
      </c>
      <c r="H64" s="76" t="s">
        <v>18</v>
      </c>
      <c r="I64" s="168"/>
      <c r="J64" s="140"/>
    </row>
    <row r="65" spans="1:10" ht="22.5" x14ac:dyDescent="0.3">
      <c r="A65" s="157"/>
      <c r="B65" s="84" t="s">
        <v>26</v>
      </c>
      <c r="C65" s="33"/>
      <c r="D65" s="74"/>
      <c r="E65" s="48">
        <f>D5+(E5-C5)</f>
        <v>4</v>
      </c>
      <c r="F65" s="75">
        <f>F5</f>
        <v>1</v>
      </c>
      <c r="G65" s="28">
        <f>E65*F65/2</f>
        <v>2</v>
      </c>
      <c r="H65" s="76" t="s">
        <v>18</v>
      </c>
      <c r="I65" s="168"/>
      <c r="J65" s="140"/>
    </row>
    <row r="66" spans="1:10" ht="22.5" x14ac:dyDescent="0.3">
      <c r="A66" s="157"/>
      <c r="B66" s="23" t="s">
        <v>27</v>
      </c>
      <c r="C66" s="22"/>
      <c r="D66" s="135">
        <f>C9</f>
        <v>6.7082039324993694</v>
      </c>
      <c r="E66" s="60"/>
      <c r="F66" s="60">
        <f>C10+C11</f>
        <v>0.25</v>
      </c>
      <c r="G66" s="28">
        <f>D66*F66</f>
        <v>1.6770509831248424</v>
      </c>
      <c r="H66" s="76" t="s">
        <v>18</v>
      </c>
      <c r="I66" s="168"/>
      <c r="J66" s="140"/>
    </row>
    <row r="67" spans="1:10" ht="22.5" x14ac:dyDescent="0.3">
      <c r="A67" s="157"/>
      <c r="B67" s="23"/>
      <c r="C67" s="73"/>
      <c r="D67" s="77"/>
      <c r="E67" s="164" t="s">
        <v>11</v>
      </c>
      <c r="F67" s="164"/>
      <c r="G67" s="65">
        <f>G64+G65+G66</f>
        <v>5.6770509831248424</v>
      </c>
      <c r="H67" s="24" t="s">
        <v>18</v>
      </c>
      <c r="I67" s="111"/>
      <c r="J67" s="141"/>
    </row>
    <row r="68" spans="1:10" ht="22.5" x14ac:dyDescent="0.3">
      <c r="A68" s="158"/>
      <c r="B68" s="23" t="s">
        <v>29</v>
      </c>
      <c r="C68" s="73"/>
      <c r="D68" s="48">
        <f>C3+(C5*2)</f>
        <v>7</v>
      </c>
      <c r="E68" s="78"/>
      <c r="F68" s="78"/>
      <c r="G68" s="28">
        <f>D68*G67</f>
        <v>39.739356881873896</v>
      </c>
      <c r="H68" s="58" t="s">
        <v>19</v>
      </c>
      <c r="I68" s="1">
        <v>592.9</v>
      </c>
      <c r="J68" s="47">
        <f>G68*I68</f>
        <v>23561.464695263032</v>
      </c>
    </row>
    <row r="69" spans="1:10" ht="93.75" x14ac:dyDescent="0.3">
      <c r="A69" s="81">
        <v>2</v>
      </c>
      <c r="B69" s="68" t="s">
        <v>24</v>
      </c>
      <c r="C69" s="59">
        <v>1</v>
      </c>
      <c r="D69" s="48">
        <f>C3+C5*2</f>
        <v>7</v>
      </c>
      <c r="E69" s="137">
        <f>C9</f>
        <v>6.7082039324993694</v>
      </c>
      <c r="F69" s="49">
        <f>C10</f>
        <v>0.15</v>
      </c>
      <c r="G69" s="28">
        <f>C69*F69*E69*D69</f>
        <v>7.0436141291243377</v>
      </c>
      <c r="H69" s="58" t="s">
        <v>19</v>
      </c>
      <c r="I69" s="82">
        <v>5202.8999999999996</v>
      </c>
      <c r="J69" s="27">
        <f>I69*G69</f>
        <v>36647.219952421015</v>
      </c>
    </row>
    <row r="70" spans="1:10" ht="93.75" x14ac:dyDescent="0.3">
      <c r="A70" s="172">
        <v>3</v>
      </c>
      <c r="B70" s="101" t="s">
        <v>21</v>
      </c>
      <c r="C70" s="59">
        <v>1</v>
      </c>
      <c r="D70" s="22">
        <f>C3+C5*2</f>
        <v>7</v>
      </c>
      <c r="E70" s="28">
        <f>C9</f>
        <v>6.7082039324993694</v>
      </c>
      <c r="F70" s="22">
        <f>C11</f>
        <v>0.1</v>
      </c>
      <c r="G70" s="28">
        <f>F70*E70*D70*C70</f>
        <v>4.6957427527495597</v>
      </c>
      <c r="H70" s="22" t="s">
        <v>19</v>
      </c>
      <c r="I70" s="144"/>
      <c r="J70" s="144"/>
    </row>
    <row r="71" spans="1:10" ht="23.25" customHeight="1" x14ac:dyDescent="0.3">
      <c r="A71" s="172"/>
      <c r="B71" s="101" t="s">
        <v>30</v>
      </c>
      <c r="C71" s="59">
        <v>1</v>
      </c>
      <c r="D71" s="22">
        <f>C3</f>
        <v>6</v>
      </c>
      <c r="E71" s="22">
        <f>D7</f>
        <v>1</v>
      </c>
      <c r="F71" s="22">
        <f>F7</f>
        <v>0.5</v>
      </c>
      <c r="G71" s="22">
        <f>C71*E71*D71*F71/2</f>
        <v>1.5</v>
      </c>
      <c r="H71" s="22" t="s">
        <v>19</v>
      </c>
      <c r="I71" s="145"/>
      <c r="J71" s="145"/>
    </row>
    <row r="72" spans="1:10" ht="22.5" x14ac:dyDescent="0.3">
      <c r="A72" s="172"/>
      <c r="B72" s="101" t="s">
        <v>31</v>
      </c>
      <c r="C72" s="59">
        <v>10</v>
      </c>
      <c r="D72" s="22">
        <f>C3</f>
        <v>6</v>
      </c>
      <c r="E72" s="28">
        <f>D8</f>
        <v>0.5</v>
      </c>
      <c r="F72" s="22">
        <f>F8</f>
        <v>0.25</v>
      </c>
      <c r="G72" s="22">
        <f>C72*D72*E72*F72/2</f>
        <v>3.75</v>
      </c>
      <c r="H72" s="22" t="s">
        <v>19</v>
      </c>
      <c r="I72" s="145"/>
      <c r="J72" s="145"/>
    </row>
    <row r="73" spans="1:10" ht="22.5" x14ac:dyDescent="0.3">
      <c r="A73" s="172"/>
      <c r="B73" s="101" t="s">
        <v>32</v>
      </c>
      <c r="C73" s="59">
        <v>2</v>
      </c>
      <c r="D73" s="22">
        <f>C5</f>
        <v>0.5</v>
      </c>
      <c r="E73" s="22">
        <f>(D5+E5)/2</f>
        <v>2.25</v>
      </c>
      <c r="F73" s="22">
        <f>F5</f>
        <v>1</v>
      </c>
      <c r="G73" s="22">
        <f>C73*D73*E73*F73</f>
        <v>2.25</v>
      </c>
      <c r="H73" s="85" t="s">
        <v>19</v>
      </c>
      <c r="I73" s="145"/>
      <c r="J73" s="145"/>
    </row>
    <row r="74" spans="1:10" ht="22.5" x14ac:dyDescent="0.3">
      <c r="A74" s="172"/>
      <c r="B74" s="101"/>
      <c r="C74" s="59">
        <v>2</v>
      </c>
      <c r="D74" s="22">
        <f>C5</f>
        <v>0.5</v>
      </c>
      <c r="E74" s="22">
        <f>D6*F6/2</f>
        <v>2</v>
      </c>
      <c r="F74" s="22">
        <f>F5</f>
        <v>1</v>
      </c>
      <c r="G74" s="22">
        <f>C74*D74*E74*F74</f>
        <v>2</v>
      </c>
      <c r="H74" s="85" t="s">
        <v>19</v>
      </c>
      <c r="I74" s="146"/>
      <c r="J74" s="146"/>
    </row>
    <row r="75" spans="1:10" ht="22.5" x14ac:dyDescent="0.3">
      <c r="A75" s="172"/>
      <c r="B75" s="34"/>
      <c r="C75" s="151"/>
      <c r="D75" s="152"/>
      <c r="E75" s="154" t="s">
        <v>11</v>
      </c>
      <c r="F75" s="154"/>
      <c r="G75" s="119">
        <f>SUM(G70:G74)</f>
        <v>14.19574275274956</v>
      </c>
      <c r="H75" s="85" t="s">
        <v>19</v>
      </c>
      <c r="I75" s="120">
        <v>5733.6</v>
      </c>
      <c r="J75" s="27">
        <f>G75*I75</f>
        <v>81392.710647164888</v>
      </c>
    </row>
    <row r="76" spans="1:10" ht="20.25" customHeight="1" x14ac:dyDescent="0.3">
      <c r="A76" s="50">
        <v>4</v>
      </c>
      <c r="B76" s="70" t="s">
        <v>33</v>
      </c>
      <c r="C76" s="147"/>
      <c r="D76" s="147"/>
      <c r="E76" s="147"/>
      <c r="F76" s="147"/>
      <c r="G76" s="147"/>
      <c r="H76" s="147"/>
      <c r="I76" s="147"/>
      <c r="J76" s="147"/>
    </row>
    <row r="77" spans="1:10" ht="56.25" x14ac:dyDescent="0.3">
      <c r="A77" s="173"/>
      <c r="B77" s="34" t="s">
        <v>34</v>
      </c>
      <c r="C77" s="151"/>
      <c r="D77" s="153"/>
      <c r="E77" s="153"/>
      <c r="F77" s="153"/>
      <c r="G77" s="153"/>
      <c r="H77" s="152"/>
      <c r="I77" s="175"/>
      <c r="J77" s="176"/>
    </row>
    <row r="78" spans="1:10" ht="22.5" x14ac:dyDescent="0.3">
      <c r="A78" s="173"/>
      <c r="B78" s="34" t="s">
        <v>35</v>
      </c>
      <c r="C78" s="102">
        <v>1</v>
      </c>
      <c r="D78" s="48">
        <f>C3</f>
        <v>6</v>
      </c>
      <c r="E78" s="22"/>
      <c r="F78" s="22">
        <f>F7</f>
        <v>0.5</v>
      </c>
      <c r="G78" s="22">
        <f>C78*F78*D78</f>
        <v>3</v>
      </c>
      <c r="H78" s="22" t="s">
        <v>18</v>
      </c>
      <c r="I78" s="175"/>
      <c r="J78" s="177"/>
    </row>
    <row r="79" spans="1:10" ht="22.5" x14ac:dyDescent="0.3">
      <c r="A79" s="173"/>
      <c r="B79" s="34" t="s">
        <v>35</v>
      </c>
      <c r="C79" s="102">
        <v>10</v>
      </c>
      <c r="D79" s="48">
        <f>C3</f>
        <v>6</v>
      </c>
      <c r="E79" s="22"/>
      <c r="F79" s="22">
        <f>F8</f>
        <v>0.25</v>
      </c>
      <c r="G79" s="22">
        <f>C79*F79*D79</f>
        <v>15</v>
      </c>
      <c r="H79" s="22" t="s">
        <v>18</v>
      </c>
      <c r="I79" s="175"/>
      <c r="J79" s="177"/>
    </row>
    <row r="80" spans="1:10" ht="22.5" x14ac:dyDescent="0.3">
      <c r="A80" s="173"/>
      <c r="B80" s="34" t="s">
        <v>36</v>
      </c>
      <c r="C80" s="102">
        <v>2</v>
      </c>
      <c r="D80" s="48"/>
      <c r="E80" s="22">
        <f>D7</f>
        <v>1</v>
      </c>
      <c r="F80" s="22">
        <f>F7</f>
        <v>0.5</v>
      </c>
      <c r="G80" s="22">
        <f>E80*C80*F80/2</f>
        <v>0.5</v>
      </c>
      <c r="H80" s="22" t="s">
        <v>18</v>
      </c>
      <c r="I80" s="175"/>
      <c r="J80" s="177"/>
    </row>
    <row r="81" spans="1:10" ht="22.5" x14ac:dyDescent="0.3">
      <c r="A81" s="173"/>
      <c r="B81" s="34"/>
      <c r="C81" s="102">
        <v>20</v>
      </c>
      <c r="D81" s="48"/>
      <c r="E81" s="22">
        <f>D8</f>
        <v>0.5</v>
      </c>
      <c r="F81" s="22">
        <f>F8</f>
        <v>0.25</v>
      </c>
      <c r="G81" s="22">
        <f>E81*C81*F81/2</f>
        <v>1.25</v>
      </c>
      <c r="H81" s="22" t="s">
        <v>18</v>
      </c>
      <c r="I81" s="175"/>
      <c r="J81" s="177"/>
    </row>
    <row r="82" spans="1:10" ht="22.5" x14ac:dyDescent="0.3">
      <c r="A82" s="173"/>
      <c r="B82" s="34" t="s">
        <v>22</v>
      </c>
      <c r="C82" s="102">
        <v>4</v>
      </c>
      <c r="D82" s="48"/>
      <c r="E82" s="25">
        <f>(D5+E5)/2</f>
        <v>2.25</v>
      </c>
      <c r="F82" s="22">
        <f>F5</f>
        <v>1</v>
      </c>
      <c r="G82" s="22">
        <f>C82*E82*F82</f>
        <v>9</v>
      </c>
      <c r="H82" s="22" t="s">
        <v>18</v>
      </c>
      <c r="I82" s="175"/>
      <c r="J82" s="177"/>
    </row>
    <row r="83" spans="1:10" ht="22.5" x14ac:dyDescent="0.3">
      <c r="A83" s="173"/>
      <c r="B83" s="34"/>
      <c r="C83" s="102">
        <v>4</v>
      </c>
      <c r="D83" s="48"/>
      <c r="E83" s="22">
        <f>D6</f>
        <v>2</v>
      </c>
      <c r="F83" s="22">
        <f>F6</f>
        <v>2</v>
      </c>
      <c r="G83" s="22">
        <f>C83*F83*E83/2</f>
        <v>8</v>
      </c>
      <c r="H83" s="22" t="s">
        <v>18</v>
      </c>
      <c r="I83" s="175"/>
      <c r="J83" s="178"/>
    </row>
    <row r="84" spans="1:10" ht="22.5" x14ac:dyDescent="0.3">
      <c r="A84" s="173"/>
      <c r="B84" s="34"/>
      <c r="C84" s="151"/>
      <c r="D84" s="152"/>
      <c r="E84" s="154" t="s">
        <v>11</v>
      </c>
      <c r="F84" s="154"/>
      <c r="G84" s="1">
        <f>SUM(G78:G83)</f>
        <v>36.75</v>
      </c>
      <c r="H84" s="22" t="s">
        <v>18</v>
      </c>
      <c r="I84" s="88">
        <v>286.35000000000002</v>
      </c>
      <c r="J84" s="89">
        <f>G84*I84</f>
        <v>10523.362500000001</v>
      </c>
    </row>
    <row r="85" spans="1:10" ht="20.25" x14ac:dyDescent="0.3">
      <c r="A85" s="171">
        <v>5</v>
      </c>
      <c r="B85" s="87" t="s">
        <v>13</v>
      </c>
      <c r="C85" s="142"/>
      <c r="D85" s="163"/>
      <c r="E85" s="163"/>
      <c r="F85" s="163"/>
      <c r="G85" s="163"/>
      <c r="H85" s="163"/>
      <c r="I85" s="163"/>
      <c r="J85" s="143"/>
    </row>
    <row r="86" spans="1:10" ht="25.5" customHeight="1" x14ac:dyDescent="0.3">
      <c r="A86" s="171"/>
      <c r="B86" s="71" t="s">
        <v>39</v>
      </c>
      <c r="C86" s="86"/>
      <c r="D86" s="22">
        <f>C3</f>
        <v>6</v>
      </c>
      <c r="E86" s="22">
        <f>D7</f>
        <v>1</v>
      </c>
      <c r="F86" s="33">
        <f>F7</f>
        <v>0.5</v>
      </c>
      <c r="G86" s="22">
        <f>D86*(E86+F86)</f>
        <v>9</v>
      </c>
      <c r="H86" s="22" t="s">
        <v>18</v>
      </c>
      <c r="I86" s="144"/>
      <c r="J86" s="174"/>
    </row>
    <row r="87" spans="1:10" ht="22.5" x14ac:dyDescent="0.3">
      <c r="A87" s="171"/>
      <c r="B87" s="71"/>
      <c r="C87" s="59">
        <v>10</v>
      </c>
      <c r="D87" s="22">
        <f>C3</f>
        <v>6</v>
      </c>
      <c r="E87" s="22">
        <f>D8</f>
        <v>0.5</v>
      </c>
      <c r="F87" s="33">
        <f>F8</f>
        <v>0.25</v>
      </c>
      <c r="G87" s="22">
        <f>C87*D87*(E87+F87)</f>
        <v>45</v>
      </c>
      <c r="H87" s="22" t="s">
        <v>18</v>
      </c>
      <c r="I87" s="145"/>
      <c r="J87" s="174"/>
    </row>
    <row r="88" spans="1:10" ht="22.5" x14ac:dyDescent="0.3">
      <c r="A88" s="171"/>
      <c r="B88" s="41" t="s">
        <v>37</v>
      </c>
      <c r="C88" s="22"/>
      <c r="D88" s="22">
        <f>C5</f>
        <v>0.5</v>
      </c>
      <c r="E88" s="48">
        <f>D5+C5</f>
        <v>3</v>
      </c>
      <c r="F88" s="90">
        <f>C12+C13</f>
        <v>4.2426406871192857</v>
      </c>
      <c r="G88" s="28">
        <f>C5*(D88+E88+F88)</f>
        <v>3.8713203435596428</v>
      </c>
      <c r="H88" s="22" t="s">
        <v>18</v>
      </c>
      <c r="I88" s="145"/>
      <c r="J88" s="174"/>
    </row>
    <row r="89" spans="1:10" ht="22.5" x14ac:dyDescent="0.3">
      <c r="A89" s="171"/>
      <c r="B89" s="41"/>
      <c r="C89" s="59">
        <v>4</v>
      </c>
      <c r="D89" s="48"/>
      <c r="E89" s="22">
        <f>(D5+E5)/2</f>
        <v>2.25</v>
      </c>
      <c r="F89" s="90">
        <f>F5</f>
        <v>1</v>
      </c>
      <c r="G89" s="28">
        <f>C89*E89*F89</f>
        <v>9</v>
      </c>
      <c r="H89" s="22" t="s">
        <v>18</v>
      </c>
      <c r="I89" s="145"/>
      <c r="J89" s="174"/>
    </row>
    <row r="90" spans="1:10" ht="22.5" x14ac:dyDescent="0.3">
      <c r="A90" s="171"/>
      <c r="B90" s="41"/>
      <c r="C90" s="59">
        <v>4</v>
      </c>
      <c r="D90" s="48"/>
      <c r="E90" s="25">
        <f>D6</f>
        <v>2</v>
      </c>
      <c r="F90" s="72">
        <f>F6</f>
        <v>2</v>
      </c>
      <c r="G90" s="28">
        <f>C90*F90*E90/2</f>
        <v>8</v>
      </c>
      <c r="H90" s="22" t="s">
        <v>18</v>
      </c>
      <c r="I90" s="146"/>
      <c r="J90" s="174"/>
    </row>
    <row r="91" spans="1:10" ht="22.5" x14ac:dyDescent="0.3">
      <c r="A91" s="171"/>
      <c r="B91" s="41"/>
      <c r="C91" s="26"/>
      <c r="D91" s="26"/>
      <c r="E91" s="154" t="s">
        <v>11</v>
      </c>
      <c r="F91" s="154"/>
      <c r="G91" s="64">
        <f>SUM(G86:G90)</f>
        <v>74.871320343559645</v>
      </c>
      <c r="H91" s="58" t="s">
        <v>18</v>
      </c>
      <c r="I91" s="94">
        <v>283.8</v>
      </c>
      <c r="J91" s="27">
        <f>G91*I91</f>
        <v>21248.480713502227</v>
      </c>
    </row>
    <row r="92" spans="1:10" ht="19.5" thickBot="1" x14ac:dyDescent="0.35">
      <c r="A92" s="171">
        <v>6</v>
      </c>
      <c r="B92" s="41" t="s">
        <v>14</v>
      </c>
      <c r="C92" s="174"/>
      <c r="D92" s="174"/>
      <c r="E92" s="144"/>
      <c r="F92" s="144"/>
      <c r="G92" s="174"/>
      <c r="H92" s="174"/>
      <c r="I92" s="174"/>
      <c r="J92" s="174"/>
    </row>
    <row r="93" spans="1:10" ht="19.5" thickBot="1" x14ac:dyDescent="0.35">
      <c r="A93" s="171"/>
      <c r="B93" s="186" t="s">
        <v>38</v>
      </c>
      <c r="C93" s="179"/>
      <c r="D93" s="180"/>
      <c r="E93" s="63" t="s">
        <v>2</v>
      </c>
      <c r="F93" s="62" t="s">
        <v>3</v>
      </c>
      <c r="G93" s="96"/>
      <c r="H93" s="97"/>
      <c r="I93" s="144"/>
      <c r="J93" s="144"/>
    </row>
    <row r="94" spans="1:10" ht="23.25" thickBot="1" x14ac:dyDescent="0.35">
      <c r="A94" s="171"/>
      <c r="B94" s="186"/>
      <c r="C94" s="181"/>
      <c r="D94" s="182"/>
      <c r="E94" s="79">
        <f>G69*0.47</f>
        <v>3.3104986406884387</v>
      </c>
      <c r="F94" s="80">
        <f>G69*0.89</f>
        <v>6.2688165749206606</v>
      </c>
      <c r="G94" s="148"/>
      <c r="H94" s="85" t="s">
        <v>19</v>
      </c>
      <c r="I94" s="145"/>
      <c r="J94" s="145"/>
    </row>
    <row r="95" spans="1:10" ht="23.25" thickBot="1" x14ac:dyDescent="0.35">
      <c r="A95" s="171"/>
      <c r="B95" s="186"/>
      <c r="C95" s="181"/>
      <c r="D95" s="182"/>
      <c r="E95" s="30">
        <f>G75*0.47</f>
        <v>6.6719990937922926</v>
      </c>
      <c r="F95" s="29">
        <f>G75*0.94</f>
        <v>13.343998187584585</v>
      </c>
      <c r="G95" s="149"/>
      <c r="H95" s="85" t="s">
        <v>19</v>
      </c>
      <c r="I95" s="145"/>
      <c r="J95" s="145"/>
    </row>
    <row r="96" spans="1:10" ht="23.25" thickBot="1" x14ac:dyDescent="0.35">
      <c r="A96" s="171"/>
      <c r="B96" s="186"/>
      <c r="C96" s="183"/>
      <c r="D96" s="184"/>
      <c r="E96" s="30">
        <f>G91*0.012</f>
        <v>0.89845584412271573</v>
      </c>
      <c r="F96" s="29"/>
      <c r="G96" s="150"/>
      <c r="H96" s="85" t="s">
        <v>19</v>
      </c>
      <c r="I96" s="145"/>
      <c r="J96" s="145"/>
    </row>
    <row r="97" spans="1:20" ht="23.25" thickBot="1" x14ac:dyDescent="0.35">
      <c r="A97" s="171"/>
      <c r="B97" s="186"/>
      <c r="C97" s="91"/>
      <c r="D97" s="93" t="s">
        <v>23</v>
      </c>
      <c r="E97" s="32">
        <f>SUM(E94:E96)</f>
        <v>10.880953578603446</v>
      </c>
      <c r="F97" s="113">
        <f>SUM(F94:F96)</f>
        <v>19.612814762505245</v>
      </c>
      <c r="G97" s="112"/>
      <c r="H97" s="85" t="s">
        <v>19</v>
      </c>
      <c r="I97" s="146"/>
      <c r="J97" s="146"/>
    </row>
    <row r="98" spans="1:20" ht="22.5" x14ac:dyDescent="0.3">
      <c r="A98" s="171"/>
      <c r="B98" s="186"/>
      <c r="C98" s="142"/>
      <c r="D98" s="143"/>
      <c r="E98" s="185" t="s">
        <v>11</v>
      </c>
      <c r="F98" s="185"/>
      <c r="G98" s="103">
        <f>E97+F97</f>
        <v>30.493768341108691</v>
      </c>
      <c r="H98" s="85" t="s">
        <v>19</v>
      </c>
      <c r="I98" s="31">
        <v>630.74</v>
      </c>
      <c r="J98" s="92">
        <f>G98*I98</f>
        <v>19233.639443470896</v>
      </c>
    </row>
    <row r="99" spans="1:20" ht="37.5" x14ac:dyDescent="0.3">
      <c r="A99" s="83">
        <v>7</v>
      </c>
      <c r="B99" s="71" t="s">
        <v>15</v>
      </c>
      <c r="C99" s="142"/>
      <c r="D99" s="163"/>
      <c r="E99" s="143"/>
      <c r="F99" s="95">
        <v>0.9</v>
      </c>
      <c r="G99" s="94">
        <f>G68*F99</f>
        <v>35.765421193686507</v>
      </c>
      <c r="H99" s="58" t="s">
        <v>19</v>
      </c>
      <c r="I99" s="31">
        <v>184.3</v>
      </c>
      <c r="J99" s="27">
        <f t="shared" ref="J99" si="0">G99*I99</f>
        <v>6591.5671259964238</v>
      </c>
      <c r="T99" s="133"/>
    </row>
    <row r="100" spans="1:20" ht="20.25" x14ac:dyDescent="0.3">
      <c r="B100" s="161" t="s">
        <v>20</v>
      </c>
      <c r="C100" s="161"/>
      <c r="D100" s="161"/>
      <c r="E100" s="162"/>
      <c r="F100" s="162"/>
      <c r="G100" s="162"/>
      <c r="H100" s="161"/>
      <c r="I100" s="161"/>
      <c r="J100" s="36">
        <f>SUM(J66:J99)</f>
        <v>199198.44507781847</v>
      </c>
      <c r="N100" s="133"/>
    </row>
  </sheetData>
  <mergeCells count="39">
    <mergeCell ref="A85:A91"/>
    <mergeCell ref="A70:A75"/>
    <mergeCell ref="A77:A84"/>
    <mergeCell ref="A92:A98"/>
    <mergeCell ref="C85:J85"/>
    <mergeCell ref="I86:I90"/>
    <mergeCell ref="J86:J90"/>
    <mergeCell ref="I77:I83"/>
    <mergeCell ref="J77:J83"/>
    <mergeCell ref="C93:D96"/>
    <mergeCell ref="E75:F75"/>
    <mergeCell ref="E98:F98"/>
    <mergeCell ref="B93:B98"/>
    <mergeCell ref="C92:J92"/>
    <mergeCell ref="D6:E6"/>
    <mergeCell ref="C63:H63"/>
    <mergeCell ref="I63:I66"/>
    <mergeCell ref="B33:H33"/>
    <mergeCell ref="B60:H60"/>
    <mergeCell ref="B100:I100"/>
    <mergeCell ref="E91:F91"/>
    <mergeCell ref="C84:D84"/>
    <mergeCell ref="C99:E99"/>
    <mergeCell ref="E67:F67"/>
    <mergeCell ref="A1:H1"/>
    <mergeCell ref="J63:J67"/>
    <mergeCell ref="C98:D98"/>
    <mergeCell ref="I93:I97"/>
    <mergeCell ref="J93:J97"/>
    <mergeCell ref="C76:J76"/>
    <mergeCell ref="J70:J74"/>
    <mergeCell ref="G94:G96"/>
    <mergeCell ref="C75:D75"/>
    <mergeCell ref="I70:I74"/>
    <mergeCell ref="C77:H77"/>
    <mergeCell ref="E84:F84"/>
    <mergeCell ref="C56:F56"/>
    <mergeCell ref="A63:A68"/>
    <mergeCell ref="D2:E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Bath Ghat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2023-08-28T07:39:52Z</cp:lastPrinted>
  <dcterms:created xsi:type="dcterms:W3CDTF">2023-05-27T09:02:07Z</dcterms:created>
  <dcterms:modified xsi:type="dcterms:W3CDTF">2023-08-31T04:53:35Z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